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8515" windowHeight="11805"/>
  </bookViews>
  <sheets>
    <sheet name="Rahmen Darstellung" sheetId="3" r:id="rId1"/>
    <sheet name="Abrechnung WfbM" sheetId="2" r:id="rId2"/>
    <sheet name="Rahmen Gesamt" sheetId="1" r:id="rId3"/>
  </sheets>
  <calcPr calcId="145621"/>
</workbook>
</file>

<file path=xl/calcChain.xml><?xml version="1.0" encoding="utf-8"?>
<calcChain xmlns="http://schemas.openxmlformats.org/spreadsheetml/2006/main">
  <c r="C32" i="1" l="1"/>
  <c r="F15" i="1"/>
  <c r="E15" i="1"/>
  <c r="C15" i="1"/>
  <c r="F14" i="1"/>
  <c r="E14" i="1"/>
  <c r="C14" i="1"/>
  <c r="C81" i="3"/>
  <c r="G81" i="3"/>
  <c r="F56" i="3"/>
  <c r="F55" i="3"/>
  <c r="E56" i="3"/>
  <c r="E55" i="3"/>
  <c r="C56" i="3"/>
  <c r="C55" i="3"/>
  <c r="F28" i="1" l="1"/>
  <c r="E28" i="1"/>
  <c r="F24" i="1"/>
  <c r="F23" i="1"/>
  <c r="F22" i="1"/>
  <c r="F21" i="1"/>
  <c r="F20" i="1"/>
  <c r="F19" i="1"/>
  <c r="F18" i="1"/>
  <c r="F17" i="1"/>
  <c r="F16" i="1"/>
  <c r="E24" i="1"/>
  <c r="E23" i="1"/>
  <c r="E22" i="1"/>
  <c r="E21" i="1"/>
  <c r="E20" i="1"/>
  <c r="E19" i="1"/>
  <c r="E18" i="1"/>
  <c r="E17" i="1"/>
  <c r="E16" i="1"/>
  <c r="C24" i="1"/>
  <c r="C23" i="1"/>
  <c r="C22" i="1"/>
  <c r="C21" i="1"/>
  <c r="C20" i="1"/>
  <c r="C19" i="1"/>
  <c r="C18" i="1"/>
  <c r="C17" i="1"/>
  <c r="C16" i="1"/>
  <c r="F65" i="3"/>
  <c r="F64" i="3"/>
  <c r="F63" i="3"/>
  <c r="F62" i="3"/>
  <c r="F61" i="3"/>
  <c r="F60" i="3"/>
  <c r="F59" i="3"/>
  <c r="F58" i="3"/>
  <c r="F57" i="3"/>
  <c r="E65" i="3"/>
  <c r="E64" i="3"/>
  <c r="E63" i="3"/>
  <c r="E62" i="3"/>
  <c r="E61" i="3"/>
  <c r="E60" i="3"/>
  <c r="E59" i="3"/>
  <c r="E58" i="3"/>
  <c r="E57" i="3"/>
  <c r="F71" i="3"/>
  <c r="E71" i="3"/>
  <c r="C65" i="3"/>
  <c r="C64" i="3"/>
  <c r="C63" i="3"/>
  <c r="C62" i="3"/>
  <c r="C61" i="3"/>
  <c r="C60" i="3"/>
  <c r="C59" i="3"/>
  <c r="C58" i="3"/>
  <c r="C57" i="3"/>
  <c r="C82" i="3" l="1"/>
  <c r="E82" i="3" s="1"/>
  <c r="F82" i="3" s="1"/>
  <c r="C71" i="3"/>
  <c r="E70" i="3"/>
  <c r="F70" i="3" s="1"/>
  <c r="E69" i="3"/>
  <c r="F69" i="3" s="1"/>
  <c r="C67" i="3" l="1"/>
  <c r="E54" i="3"/>
  <c r="E67" i="3" l="1"/>
  <c r="F54" i="3"/>
  <c r="F67" i="3" l="1"/>
  <c r="D135" i="2" l="1"/>
  <c r="D127" i="2"/>
  <c r="D119" i="2"/>
  <c r="D111" i="2"/>
  <c r="D103" i="2"/>
  <c r="D95" i="2"/>
  <c r="D87" i="2"/>
  <c r="C28" i="1"/>
  <c r="C34" i="1" l="1"/>
  <c r="E34" i="1" s="1"/>
  <c r="E27" i="1"/>
  <c r="F27" i="1" s="1"/>
  <c r="F34" i="1" l="1"/>
  <c r="D118" i="2"/>
  <c r="D102" i="2"/>
  <c r="D94" i="2"/>
  <c r="D110" i="2"/>
  <c r="D134" i="2"/>
  <c r="D126" i="2"/>
  <c r="D86" i="2"/>
  <c r="B158" i="2"/>
  <c r="A158" i="2"/>
  <c r="B157" i="2"/>
  <c r="A157" i="2"/>
  <c r="E26" i="1"/>
  <c r="F26" i="1" s="1"/>
  <c r="E13" i="1"/>
  <c r="B151" i="2"/>
  <c r="A151" i="2"/>
  <c r="B150" i="2"/>
  <c r="A150" i="2"/>
  <c r="B144" i="2"/>
  <c r="A144" i="2"/>
  <c r="B143" i="2"/>
  <c r="A143" i="2"/>
  <c r="B135" i="2"/>
  <c r="A135" i="2"/>
  <c r="B134" i="2"/>
  <c r="A134" i="2"/>
  <c r="B133" i="2"/>
  <c r="A133" i="2"/>
  <c r="B127" i="2"/>
  <c r="A127" i="2"/>
  <c r="B126" i="2"/>
  <c r="A126" i="2"/>
  <c r="B125" i="2"/>
  <c r="A125" i="2"/>
  <c r="B119" i="2"/>
  <c r="A119" i="2"/>
  <c r="B118" i="2"/>
  <c r="A118" i="2"/>
  <c r="B117" i="2"/>
  <c r="A117" i="2"/>
  <c r="B111" i="2"/>
  <c r="A111" i="2"/>
  <c r="B110" i="2"/>
  <c r="A110" i="2"/>
  <c r="B109" i="2"/>
  <c r="A109" i="2"/>
  <c r="B103" i="2"/>
  <c r="A103" i="2"/>
  <c r="B102" i="2"/>
  <c r="A102" i="2"/>
  <c r="B101" i="2"/>
  <c r="A101" i="2"/>
  <c r="B95" i="2"/>
  <c r="A95" i="2"/>
  <c r="B94" i="2"/>
  <c r="A94" i="2"/>
  <c r="B93" i="2"/>
  <c r="A93" i="2"/>
  <c r="B87" i="2"/>
  <c r="A87" i="2"/>
  <c r="B86" i="2"/>
  <c r="A86" i="2"/>
  <c r="B85" i="2"/>
  <c r="A85" i="2"/>
  <c r="B77" i="2"/>
  <c r="A77" i="2"/>
  <c r="B76" i="2"/>
  <c r="A76" i="2"/>
  <c r="B70" i="2"/>
  <c r="A70" i="2"/>
  <c r="B69" i="2"/>
  <c r="A69" i="2"/>
  <c r="B62" i="2"/>
  <c r="A62" i="2"/>
  <c r="B61" i="2"/>
  <c r="A61" i="2"/>
  <c r="B55" i="2"/>
  <c r="A55" i="2"/>
  <c r="B54" i="2"/>
  <c r="A54" i="2"/>
  <c r="B48" i="2"/>
  <c r="A48" i="2"/>
  <c r="B47" i="2"/>
  <c r="A47" i="2"/>
  <c r="B41" i="2"/>
  <c r="A41" i="2"/>
  <c r="B40" i="2"/>
  <c r="A40" i="2"/>
  <c r="B30" i="2"/>
  <c r="A30" i="2"/>
  <c r="B29" i="2"/>
  <c r="A29" i="2"/>
  <c r="B23" i="2"/>
  <c r="A23" i="2"/>
  <c r="B22" i="2"/>
  <c r="A22" i="2"/>
  <c r="B16" i="2"/>
  <c r="A16" i="2"/>
  <c r="B15" i="2"/>
  <c r="A15" i="2"/>
  <c r="B9" i="2"/>
  <c r="B8" i="2"/>
  <c r="A9" i="2"/>
  <c r="A8" i="2"/>
  <c r="D61" i="2" l="1"/>
  <c r="D47" i="2"/>
  <c r="D40" i="2"/>
  <c r="F13" i="1"/>
  <c r="D85" i="2"/>
  <c r="D76" i="2"/>
  <c r="D69" i="2"/>
  <c r="E150" i="2"/>
  <c r="E143" i="2"/>
  <c r="E157" i="2"/>
  <c r="E158" i="2"/>
  <c r="E151" i="2"/>
  <c r="E144" i="2"/>
  <c r="E86" i="2"/>
  <c r="E85" i="2"/>
  <c r="E76" i="2"/>
  <c r="E133" i="2"/>
  <c r="E101" i="2"/>
  <c r="E110" i="2"/>
  <c r="E102" i="2"/>
  <c r="E127" i="2"/>
  <c r="E117" i="2"/>
  <c r="E87" i="2"/>
  <c r="E109" i="2"/>
  <c r="E134" i="2"/>
  <c r="E61" i="2"/>
  <c r="E125" i="2"/>
  <c r="E126" i="2"/>
  <c r="E135" i="2"/>
  <c r="E119" i="2"/>
  <c r="E118" i="2"/>
  <c r="E111" i="2"/>
  <c r="E103" i="2"/>
  <c r="E93" i="2"/>
  <c r="E95" i="2"/>
  <c r="E94" i="2"/>
  <c r="E77" i="2"/>
  <c r="E69" i="2"/>
  <c r="E70" i="2"/>
  <c r="E62" i="2"/>
  <c r="E55" i="2"/>
  <c r="E54" i="2"/>
  <c r="E29" i="2"/>
  <c r="E47" i="2"/>
  <c r="E48" i="2"/>
  <c r="E40" i="2"/>
  <c r="E41" i="2"/>
  <c r="E30" i="2"/>
  <c r="E16" i="2"/>
  <c r="E8" i="2"/>
  <c r="E15" i="2"/>
  <c r="E9" i="2"/>
  <c r="E22" i="2"/>
  <c r="E23" i="2"/>
  <c r="C33" i="1"/>
  <c r="E33" i="1" s="1"/>
  <c r="D54" i="2" l="1"/>
  <c r="D157" i="2"/>
  <c r="D117" i="2"/>
  <c r="G117" i="2" s="1"/>
  <c r="D125" i="2"/>
  <c r="D150" i="2"/>
  <c r="D143" i="2"/>
  <c r="G143" i="2" s="1"/>
  <c r="D109" i="2"/>
  <c r="G109" i="2" s="1"/>
  <c r="D93" i="2"/>
  <c r="G93" i="2" s="1"/>
  <c r="D133" i="2"/>
  <c r="D101" i="2"/>
  <c r="D158" i="2"/>
  <c r="G158" i="2" s="1"/>
  <c r="D151" i="2"/>
  <c r="G151" i="2" s="1"/>
  <c r="D144" i="2"/>
  <c r="G144" i="2" s="1"/>
  <c r="G47" i="2"/>
  <c r="G111" i="2"/>
  <c r="G119" i="2"/>
  <c r="G126" i="2"/>
  <c r="G118" i="2"/>
  <c r="G103" i="2"/>
  <c r="G135" i="2"/>
  <c r="G125" i="2"/>
  <c r="G69" i="2"/>
  <c r="G54" i="2"/>
  <c r="G133" i="2"/>
  <c r="G76" i="2"/>
  <c r="G101" i="2"/>
  <c r="G61" i="2"/>
  <c r="G85" i="2"/>
  <c r="G127" i="2"/>
  <c r="D62" i="2"/>
  <c r="G62" i="2" s="1"/>
  <c r="D55" i="2"/>
  <c r="G55" i="2" s="1"/>
  <c r="D77" i="2"/>
  <c r="G77" i="2" s="1"/>
  <c r="F33" i="1"/>
  <c r="D70" i="2"/>
  <c r="G70" i="2" s="1"/>
  <c r="G95" i="2"/>
  <c r="G87" i="2"/>
  <c r="G102" i="2"/>
  <c r="G110" i="2"/>
  <c r="G94" i="2"/>
  <c r="G134" i="2"/>
  <c r="G86" i="2"/>
  <c r="G40" i="2"/>
  <c r="D48" i="2"/>
  <c r="G48" i="2" s="1"/>
  <c r="D41" i="2"/>
  <c r="G41" i="2" s="1"/>
  <c r="D30" i="2"/>
  <c r="G30" i="2" s="1"/>
  <c r="D23" i="2"/>
  <c r="G23" i="2" s="1"/>
  <c r="D16" i="2"/>
  <c r="G16" i="2" s="1"/>
  <c r="D9" i="2"/>
  <c r="G9" i="2" s="1"/>
  <c r="G78" i="2" l="1"/>
  <c r="G56" i="2"/>
  <c r="G145" i="2"/>
  <c r="G104" i="2"/>
  <c r="G112" i="2"/>
  <c r="G120" i="2"/>
  <c r="G128" i="2"/>
  <c r="G71" i="2"/>
  <c r="G150" i="2"/>
  <c r="G157" i="2"/>
  <c r="G63" i="2"/>
  <c r="G96" i="2"/>
  <c r="G88" i="2"/>
  <c r="G136" i="2"/>
  <c r="G49" i="2"/>
  <c r="G42" i="2"/>
  <c r="D22" i="2"/>
  <c r="G22" i="2" s="1"/>
  <c r="D8" i="2"/>
  <c r="G8" i="2" s="1"/>
  <c r="D29" i="2"/>
  <c r="G29" i="2" s="1"/>
  <c r="D15" i="2"/>
  <c r="G15" i="2" s="1"/>
  <c r="G159" i="2" l="1"/>
  <c r="G152" i="2"/>
  <c r="G17" i="2"/>
  <c r="G10" i="2"/>
  <c r="G31" i="2"/>
  <c r="G24" i="2"/>
</calcChain>
</file>

<file path=xl/comments1.xml><?xml version="1.0" encoding="utf-8"?>
<comments xmlns="http://schemas.openxmlformats.org/spreadsheetml/2006/main">
  <authors>
    <author>Träbing, Michael</author>
  </authors>
  <commentList>
    <comment ref="C54" authorId="0">
      <text>
        <r>
          <rPr>
            <b/>
            <sz val="9"/>
            <color indexed="81"/>
            <rFont val="Tahoma"/>
            <family val="2"/>
          </rPr>
          <t>Träbing, Michael:</t>
        </r>
        <r>
          <rPr>
            <sz val="9"/>
            <color indexed="81"/>
            <rFont val="Tahoma"/>
            <family val="2"/>
          </rPr>
          <t xml:space="preserve">
Wert stammt aus Umstellungsdatei, Tabellenblatt 7, und beinhaltet die Fortschreibungen zum 01.01.2022, 01.01.2023 und eventuell 01.07.2023.</t>
        </r>
      </text>
    </comment>
    <comment ref="C67" authorId="0">
      <text>
        <r>
          <rPr>
            <b/>
            <sz val="9"/>
            <color indexed="81"/>
            <rFont val="Tahoma"/>
            <family val="2"/>
          </rPr>
          <t>Träbing, Michael:</t>
        </r>
        <r>
          <rPr>
            <sz val="9"/>
            <color indexed="81"/>
            <rFont val="Tahoma"/>
            <family val="2"/>
          </rPr>
          <t xml:space="preserve">
Preis pro Stunde / 60 Minuten / 7 Tage * 14,05 %</t>
        </r>
      </text>
    </comment>
    <comment ref="C71" authorId="0">
      <text>
        <r>
          <rPr>
            <b/>
            <sz val="9"/>
            <color indexed="81"/>
            <rFont val="Tahoma"/>
            <family val="2"/>
          </rPr>
          <t>Träbing, Michael:</t>
        </r>
        <r>
          <rPr>
            <sz val="9"/>
            <color indexed="81"/>
            <rFont val="Tahoma"/>
            <family val="2"/>
          </rPr>
          <t xml:space="preserve">
Preis pro Stunde / 60 Minuten / 7 Tage * 14,05 %</t>
        </r>
      </text>
    </comment>
    <comment ref="E71" authorId="0">
      <text>
        <r>
          <rPr>
            <b/>
            <sz val="9"/>
            <color indexed="81"/>
            <rFont val="Tahoma"/>
            <family val="2"/>
          </rPr>
          <t>Träbing, Michael:</t>
        </r>
        <r>
          <rPr>
            <sz val="9"/>
            <color indexed="81"/>
            <rFont val="Tahoma"/>
            <family val="2"/>
          </rPr>
          <t xml:space="preserve">
Preis pro Stunde / 60 Minuten / 7 Tage * 14,05 %</t>
        </r>
      </text>
    </comment>
    <comment ref="F71" authorId="0">
      <text>
        <r>
          <rPr>
            <b/>
            <sz val="9"/>
            <color indexed="81"/>
            <rFont val="Tahoma"/>
            <family val="2"/>
          </rPr>
          <t>Träbing, Michael:</t>
        </r>
        <r>
          <rPr>
            <sz val="9"/>
            <color indexed="81"/>
            <rFont val="Tahoma"/>
            <family val="2"/>
          </rPr>
          <t xml:space="preserve">
Preis pro Stunde / 60 Minuten / 7 Tage * 14,05 %</t>
        </r>
      </text>
    </comment>
  </commentList>
</comments>
</file>

<file path=xl/sharedStrings.xml><?xml version="1.0" encoding="utf-8"?>
<sst xmlns="http://schemas.openxmlformats.org/spreadsheetml/2006/main" count="477" uniqueCount="95">
  <si>
    <t>leistungsberechtigte Person</t>
  </si>
  <si>
    <t>Max Mustermann</t>
  </si>
  <si>
    <t>Geburtsdatum</t>
  </si>
  <si>
    <t xml:space="preserve">Vereinbarungsgrundlagen </t>
  </si>
  <si>
    <t>entspricht bei Umrechnung lt. Datei</t>
  </si>
  <si>
    <t>Kostenzusage bis</t>
  </si>
  <si>
    <t>Einzelpreis</t>
  </si>
  <si>
    <t>Anzahl</t>
  </si>
  <si>
    <t>Abrechnungszeitraum</t>
  </si>
  <si>
    <t>Bis</t>
  </si>
  <si>
    <t>bis</t>
  </si>
  <si>
    <t>Leistung</t>
  </si>
  <si>
    <t>Gesamtpreis</t>
  </si>
  <si>
    <t>Rechnungssumme</t>
  </si>
  <si>
    <t>individuelle Teilhabeplanung mittels Pit zum 01.11.2023</t>
  </si>
  <si>
    <t xml:space="preserve">festgestellte Bedarfe: </t>
  </si>
  <si>
    <t>Leistungsgruppe 5</t>
  </si>
  <si>
    <t>Leistungsgruppe 6</t>
  </si>
  <si>
    <r>
      <t xml:space="preserve">daraus ergeben sich folgende </t>
    </r>
    <r>
      <rPr>
        <b/>
        <u/>
        <sz val="11"/>
        <color theme="1"/>
        <rFont val="Calibri"/>
        <family val="2"/>
        <scheme val="minor"/>
      </rPr>
      <t>kalendertäglichen</t>
    </r>
    <r>
      <rPr>
        <sz val="11"/>
        <color theme="1"/>
        <rFont val="Calibri"/>
        <family val="2"/>
        <scheme val="minor"/>
      </rPr>
      <t xml:space="preserve"> Entgelte für den Einzelfall Max Mustermann ab Umstellung</t>
    </r>
  </si>
  <si>
    <t>Leistungsgruppe 1</t>
  </si>
  <si>
    <t>Leistungsgruppe 2</t>
  </si>
  <si>
    <t>Leistungsgruppe 3</t>
  </si>
  <si>
    <t>Leistungsgruppe 4</t>
  </si>
  <si>
    <t>Leistungsgruppe 7</t>
  </si>
  <si>
    <t>Leistungsgruppe 8</t>
  </si>
  <si>
    <t>kalendertäglich</t>
  </si>
  <si>
    <t>ab 01.07.2023</t>
  </si>
  <si>
    <t>ab 01.01.2024</t>
  </si>
  <si>
    <t>Annahme 8 % Steigerung</t>
  </si>
  <si>
    <t>Von</t>
  </si>
  <si>
    <t xml:space="preserve">von     </t>
  </si>
  <si>
    <t>Annahme 3 % Steigerung</t>
  </si>
  <si>
    <t>ab 01.01.2025</t>
  </si>
  <si>
    <t>Hier erfolgt Rundung</t>
  </si>
  <si>
    <t>Gartenbau e. V.</t>
  </si>
  <si>
    <t>Leistungserbringer / WfbM</t>
  </si>
  <si>
    <t>bisherige BG WfbM</t>
  </si>
  <si>
    <t>Minuten pro Woche Assistenz</t>
  </si>
  <si>
    <t>BG 3</t>
  </si>
  <si>
    <t>Preis Assistenz pro Stunde</t>
  </si>
  <si>
    <t>Basisbetrag Arbeitsbereich</t>
  </si>
  <si>
    <t>Basisbetrag BiB</t>
  </si>
  <si>
    <t>entspricht 3 Stunden</t>
  </si>
  <si>
    <t>erneute individuelle Teilhabeplanung mittels Pit zum 01.05.2024</t>
  </si>
  <si>
    <t>Assistenz im Arbeitsbereich</t>
  </si>
  <si>
    <t>Assistenz (220 Min./Woche)</t>
  </si>
  <si>
    <t xml:space="preserve">Leistungen Assistenz im Arbeitsbereich </t>
  </si>
  <si>
    <t>Fahrtzeitenzuschlag BiB</t>
  </si>
  <si>
    <t>pro Basisminute / Tag</t>
  </si>
  <si>
    <t>Preis pro Stunde / 60 Minuten / 7 Tage * 14,05 %</t>
  </si>
  <si>
    <t>Preis pro Basisminute Fahrtzeiten Assistenz BiB</t>
  </si>
  <si>
    <t>Minuten</t>
  </si>
  <si>
    <t>Wert aus individueller Teilhabeplanung / BELu</t>
  </si>
  <si>
    <t>erneute individuelle Teilhabeplanung mittels Pit zum 01.05.2024; Wechsel auf einen BiB</t>
  </si>
  <si>
    <t>erneute individuelle Teilhabeplanung mittels Pit zum 01.12.2024; Wechsel auf einen Kombi-BiB</t>
  </si>
  <si>
    <t>Assistenz (LG 3)</t>
  </si>
  <si>
    <t>Grunddaten</t>
  </si>
  <si>
    <t>Leistungserbringer</t>
  </si>
  <si>
    <t>Kostenzusage Alt bis</t>
  </si>
  <si>
    <t>bisherige Leistungen</t>
  </si>
  <si>
    <t>Umrechnung für Übergangszeitraum (bis 31.10.2023)</t>
  </si>
  <si>
    <t>bisher</t>
  </si>
  <si>
    <t>Neu</t>
  </si>
  <si>
    <t>Gesamtvolumen Assistenzleistungen (inkl. Fahrtzeiten)</t>
  </si>
  <si>
    <t xml:space="preserve"> --&gt; Darstellung der Datenherkunft aus Musterdatei</t>
  </si>
  <si>
    <t>Vereinbarungsgrundlagen</t>
  </si>
  <si>
    <t>werden alle in Vergütungsvereinbarung ausgewiesen</t>
  </si>
  <si>
    <t>Die Rundung erfolgt damit über die Vereinbarung</t>
  </si>
  <si>
    <t>stündlich</t>
  </si>
  <si>
    <t>Preis pro Basisminute Fahrtzeiten QA</t>
  </si>
  <si>
    <t>individuelle Leistungsbeträge für lbP Max Mustermann</t>
  </si>
  <si>
    <t>Hier erfolgt Rundung auf 2 Nachkommastellen</t>
  </si>
  <si>
    <t xml:space="preserve"> --&gt; Darstellung der Abrechnung bis 31.10.2023</t>
  </si>
  <si>
    <t>bisherige BG WfbM Arbeitsbereich</t>
  </si>
  <si>
    <t>Arbeitsbereich</t>
  </si>
  <si>
    <t>Assistenz pro Woche</t>
  </si>
  <si>
    <t>Assistenz</t>
  </si>
  <si>
    <r>
      <t xml:space="preserve">folgende </t>
    </r>
    <r>
      <rPr>
        <b/>
        <u/>
        <sz val="11"/>
        <color theme="1"/>
        <rFont val="Arial"/>
        <family val="2"/>
      </rPr>
      <t>kalendertägliche</t>
    </r>
    <r>
      <rPr>
        <sz val="11"/>
        <color theme="1"/>
        <rFont val="Arial"/>
        <family val="2"/>
      </rPr>
      <t xml:space="preserve"> Entgelte gelten für Max Mustermann ab 01.07.2023</t>
    </r>
  </si>
  <si>
    <t>Neue Finanzierungssystematik; Kostenzusage aus Übergangszeit / Umstellungsdatei</t>
  </si>
  <si>
    <t>Die Rechnungslegung erfolgt für die lbP, nicht für das Angebot !!!</t>
  </si>
  <si>
    <t>Neue Finanzierungssystematik; Kostenzusage aus individueller Teilhabeplanung (PiT / BELu)</t>
  </si>
  <si>
    <t>Ab hier Leistungen aufgrund individueller Bedarfsermittlung und "Vollanwendung" rahmenvertraglicher Regelungen</t>
  </si>
  <si>
    <t>Einheit</t>
  </si>
  <si>
    <t>kalendertägl.</t>
  </si>
  <si>
    <t>entspricht 3 Stunden Woche</t>
  </si>
  <si>
    <t>entspricht 3 Stunden / Woche</t>
  </si>
  <si>
    <t>erneute individuelle Teilhabeplanung mittels Pit zum 01.12.2024</t>
  </si>
  <si>
    <t>Assistenz Kombi-BiB</t>
  </si>
  <si>
    <t>Assistenz BiB</t>
  </si>
  <si>
    <t>Basis für Fahrzeitenzuschlag</t>
  </si>
  <si>
    <t>Preis Assistenz pro Stunde pro Kalendertag</t>
  </si>
  <si>
    <t>Preis pro Minute</t>
  </si>
  <si>
    <t>Preis pro Minute / Kalendertag</t>
  </si>
  <si>
    <t>Alter Rechenweg (Schulung)</t>
  </si>
  <si>
    <t>Die Minutenwerte zum 01.07.2023 werden Ihnen für jede lbP in Kostenträgerschaft des LWV Hessen Ende des I. Quartals 2023 mitgeteilt. Die täglichen Werte müssen mit den Entgelten pro Minute und Tag ab 01.07.2023 selbst ermittelt werden (entspricht den in der VV ausgewiesenen Übergangsleistungsgruppen).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</si>
</sst>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00\ &quot;€&quot;;[Red]\-#,##0.0000\ &quot;€&quot;"/>
  </numFmts>
  <fonts count="13" x14ac:knownFonts="1">
    <font>
      <sz val="11"/>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b/>
      <sz val="11"/>
      <color theme="1"/>
      <name val="Arial"/>
      <family val="2"/>
    </font>
    <font>
      <sz val="11"/>
      <color theme="1"/>
      <name val="Arial"/>
      <family val="2"/>
    </font>
    <font>
      <sz val="11"/>
      <name val="Arial"/>
      <family val="2"/>
    </font>
    <font>
      <b/>
      <u/>
      <sz val="11"/>
      <color theme="1"/>
      <name val="Arial"/>
      <family val="2"/>
    </font>
    <font>
      <b/>
      <sz val="11"/>
      <color rgb="FFFF0000"/>
      <name val="Arial"/>
      <family val="2"/>
    </font>
    <font>
      <b/>
      <sz val="9"/>
      <color indexed="81"/>
      <name val="Tahoma"/>
      <family val="2"/>
    </font>
    <font>
      <sz val="9"/>
      <color indexed="81"/>
      <name val="Tahoma"/>
      <family val="2"/>
    </font>
    <font>
      <b/>
      <sz val="12"/>
      <color theme="1"/>
      <name val="Arial"/>
      <family val="2"/>
    </font>
    <font>
      <b/>
      <u/>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61">
    <xf numFmtId="0" fontId="0" fillId="0" borderId="0" xfId="0"/>
    <xf numFmtId="14" fontId="0" fillId="0" borderId="0" xfId="0" applyNumberFormat="1"/>
    <xf numFmtId="8" fontId="0" fillId="0" borderId="0" xfId="0" applyNumberFormat="1"/>
    <xf numFmtId="1" fontId="0" fillId="0" borderId="0" xfId="0" applyNumberFormat="1"/>
    <xf numFmtId="0" fontId="1" fillId="0" borderId="0" xfId="0" applyFont="1"/>
    <xf numFmtId="1" fontId="1" fillId="0" borderId="0" xfId="0" applyNumberFormat="1" applyFont="1"/>
    <xf numFmtId="0" fontId="0" fillId="0" borderId="0" xfId="0" applyAlignment="1">
      <alignment horizontal="right"/>
    </xf>
    <xf numFmtId="0" fontId="1" fillId="0" borderId="1" xfId="0" applyFont="1" applyBorder="1"/>
    <xf numFmtId="0" fontId="1" fillId="0" borderId="1" xfId="0" applyFont="1" applyBorder="1" applyAlignment="1">
      <alignment horizontal="right"/>
    </xf>
    <xf numFmtId="8" fontId="1" fillId="0" borderId="1" xfId="0" applyNumberFormat="1" applyFont="1" applyBorder="1"/>
    <xf numFmtId="0" fontId="2" fillId="0" borderId="0" xfId="0" applyFont="1"/>
    <xf numFmtId="0" fontId="1" fillId="0" borderId="0" xfId="0" applyFont="1" applyBorder="1"/>
    <xf numFmtId="0" fontId="1" fillId="0" borderId="0" xfId="0" applyFont="1" applyBorder="1" applyAlignment="1">
      <alignment horizontal="right"/>
    </xf>
    <xf numFmtId="8" fontId="1" fillId="0" borderId="0" xfId="0" applyNumberFormat="1" applyFont="1" applyBorder="1"/>
    <xf numFmtId="0" fontId="0" fillId="0" borderId="0" xfId="0" applyAlignment="1">
      <alignment horizontal="center"/>
    </xf>
    <xf numFmtId="14" fontId="0" fillId="0" borderId="0" xfId="0" applyNumberFormat="1" applyAlignment="1">
      <alignment horizontal="center"/>
    </xf>
    <xf numFmtId="0" fontId="3" fillId="0" borderId="0" xfId="0" applyFont="1"/>
    <xf numFmtId="0" fontId="0" fillId="0" borderId="0" xfId="0" applyFill="1"/>
    <xf numFmtId="164" fontId="0" fillId="0" borderId="0" xfId="0" applyNumberFormat="1"/>
    <xf numFmtId="0" fontId="4" fillId="2" borderId="0" xfId="0" applyFont="1" applyFill="1"/>
    <xf numFmtId="0" fontId="5" fillId="0" borderId="0" xfId="0" applyFont="1"/>
    <xf numFmtId="14" fontId="5" fillId="0" borderId="0" xfId="0" applyNumberFormat="1" applyFont="1" applyAlignment="1">
      <alignment horizontal="left"/>
    </xf>
    <xf numFmtId="0" fontId="5" fillId="2" borderId="0" xfId="0" applyFont="1" applyFill="1"/>
    <xf numFmtId="0" fontId="5" fillId="0" borderId="0" xfId="0" applyFont="1" applyFill="1"/>
    <xf numFmtId="0" fontId="5" fillId="0" borderId="0" xfId="0" applyFont="1" applyAlignment="1"/>
    <xf numFmtId="14" fontId="5" fillId="0" borderId="0" xfId="0" applyNumberFormat="1" applyFont="1"/>
    <xf numFmtId="0" fontId="5" fillId="3" borderId="0" xfId="0" applyFont="1" applyFill="1"/>
    <xf numFmtId="1" fontId="5" fillId="3" borderId="0" xfId="0" applyNumberFormat="1" applyFont="1" applyFill="1"/>
    <xf numFmtId="1" fontId="5" fillId="0" borderId="0" xfId="0" applyNumberFormat="1" applyFont="1"/>
    <xf numFmtId="0" fontId="4" fillId="0" borderId="0" xfId="0" applyFont="1"/>
    <xf numFmtId="0" fontId="4" fillId="3" borderId="0" xfId="0" applyFont="1" applyFill="1"/>
    <xf numFmtId="1" fontId="4" fillId="3" borderId="0" xfId="0" applyNumberFormat="1" applyFont="1" applyFill="1"/>
    <xf numFmtId="1" fontId="4" fillId="0" borderId="0" xfId="0" applyNumberFormat="1" applyFont="1"/>
    <xf numFmtId="0" fontId="6" fillId="2" borderId="0" xfId="0" applyFont="1" applyFill="1"/>
    <xf numFmtId="0" fontId="6" fillId="0" borderId="0" xfId="0" applyFont="1" applyFill="1"/>
    <xf numFmtId="0" fontId="6" fillId="4" borderId="0" xfId="0" applyFont="1" applyFill="1"/>
    <xf numFmtId="8" fontId="5" fillId="0" borderId="0" xfId="0" applyNumberFormat="1" applyFont="1" applyFill="1"/>
    <xf numFmtId="8" fontId="5" fillId="0" borderId="0" xfId="0" applyNumberFormat="1" applyFont="1"/>
    <xf numFmtId="164" fontId="5" fillId="0" borderId="0" xfId="0" applyNumberFormat="1" applyFont="1"/>
    <xf numFmtId="0" fontId="8" fillId="0" borderId="0" xfId="0" applyFont="1"/>
    <xf numFmtId="0" fontId="7" fillId="2" borderId="0" xfId="0" applyFont="1" applyFill="1"/>
    <xf numFmtId="0" fontId="11" fillId="0" borderId="0" xfId="0" applyFont="1" applyFill="1" applyAlignment="1">
      <alignment horizontal="center"/>
    </xf>
    <xf numFmtId="0" fontId="0" fillId="0" borderId="0" xfId="0" applyFont="1"/>
    <xf numFmtId="0" fontId="5" fillId="0" borderId="0" xfId="0" applyFont="1" applyAlignment="1">
      <alignment horizontal="left"/>
    </xf>
    <xf numFmtId="14" fontId="5" fillId="0" borderId="0" xfId="0" applyNumberFormat="1" applyFont="1" applyAlignment="1">
      <alignment horizontal="left"/>
    </xf>
    <xf numFmtId="0" fontId="12" fillId="2" borderId="0" xfId="0" applyFont="1" applyFill="1" applyAlignment="1">
      <alignment horizontal="center"/>
    </xf>
    <xf numFmtId="0" fontId="0" fillId="0" borderId="0" xfId="0" applyFill="1" applyAlignment="1">
      <alignment horizontal="left" wrapText="1"/>
    </xf>
    <xf numFmtId="0" fontId="11" fillId="2" borderId="0" xfId="0" applyFont="1" applyFill="1" applyAlignment="1">
      <alignment horizontal="center"/>
    </xf>
    <xf numFmtId="0" fontId="1" fillId="0" borderId="0" xfId="0" applyFont="1" applyAlignment="1">
      <alignment horizontal="center"/>
    </xf>
    <xf numFmtId="8" fontId="5" fillId="5" borderId="0" xfId="0" applyNumberFormat="1" applyFont="1" applyFill="1"/>
    <xf numFmtId="0" fontId="5" fillId="5" borderId="0" xfId="0" applyFont="1" applyFill="1"/>
    <xf numFmtId="164" fontId="5" fillId="5" borderId="0" xfId="0" applyNumberFormat="1" applyFont="1" applyFill="1"/>
    <xf numFmtId="0" fontId="5" fillId="5" borderId="0" xfId="0" applyFont="1" applyFill="1" applyAlignment="1">
      <alignment horizontal="left" vertical="center" wrapText="1"/>
    </xf>
    <xf numFmtId="8" fontId="5" fillId="5" borderId="0" xfId="0" applyNumberFormat="1" applyFont="1" applyFill="1"/>
    <xf numFmtId="0" fontId="5" fillId="5" borderId="0" xfId="0" applyFont="1" applyFill="1"/>
    <xf numFmtId="0" fontId="0" fillId="0" borderId="0" xfId="0"/>
    <xf numFmtId="0" fontId="5" fillId="0" borderId="0" xfId="0" applyFont="1"/>
    <xf numFmtId="8" fontId="5" fillId="0" borderId="0" xfId="0" applyNumberFormat="1" applyFont="1"/>
    <xf numFmtId="8" fontId="5" fillId="5" borderId="0" xfId="0" applyNumberFormat="1" applyFont="1" applyFill="1"/>
    <xf numFmtId="0" fontId="5" fillId="5" borderId="0" xfId="0" applyFont="1" applyFill="1"/>
    <xf numFmtId="8" fontId="0" fillId="5" borderId="0" xfId="0" applyNumberForma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118"/>
  <sheetViews>
    <sheetView tabSelected="1" zoomScale="130" zoomScaleNormal="130" workbookViewId="0">
      <selection activeCell="A74" sqref="A74"/>
    </sheetView>
  </sheetViews>
  <sheetFormatPr baseColWidth="10" defaultRowHeight="14.25" x14ac:dyDescent="0.2"/>
  <cols>
    <col min="1" max="1" width="62.5703125" style="20" customWidth="1"/>
    <col min="2" max="2" width="10" style="20" customWidth="1"/>
    <col min="3" max="3" width="15.140625" style="20" customWidth="1"/>
    <col min="4" max="4" width="25.28515625" style="20" customWidth="1"/>
    <col min="5" max="5" width="23.28515625" style="20" bestFit="1" customWidth="1"/>
    <col min="6" max="6" width="24.28515625" style="20" customWidth="1"/>
    <col min="7" max="7" width="24.85546875" style="20" bestFit="1" customWidth="1"/>
    <col min="8" max="16384" width="11.42578125" style="20"/>
  </cols>
  <sheetData>
    <row r="2" spans="1:6" ht="15" x14ac:dyDescent="0.25">
      <c r="A2" s="19" t="s">
        <v>56</v>
      </c>
    </row>
    <row r="4" spans="1:6" x14ac:dyDescent="0.2">
      <c r="A4" s="20" t="s">
        <v>57</v>
      </c>
      <c r="B4" s="43" t="s">
        <v>34</v>
      </c>
      <c r="C4" s="43"/>
    </row>
    <row r="5" spans="1:6" x14ac:dyDescent="0.2">
      <c r="A5" s="20" t="s">
        <v>0</v>
      </c>
      <c r="B5" s="43" t="s">
        <v>1</v>
      </c>
      <c r="C5" s="43"/>
    </row>
    <row r="6" spans="1:6" x14ac:dyDescent="0.2">
      <c r="A6" s="20" t="s">
        <v>2</v>
      </c>
      <c r="B6" s="44">
        <v>31994</v>
      </c>
      <c r="C6" s="44"/>
    </row>
    <row r="7" spans="1:6" x14ac:dyDescent="0.2">
      <c r="A7" s="20" t="s">
        <v>58</v>
      </c>
      <c r="B7" s="44">
        <v>45230</v>
      </c>
      <c r="C7" s="44"/>
    </row>
    <row r="8" spans="1:6" x14ac:dyDescent="0.2">
      <c r="C8" s="21"/>
    </row>
    <row r="9" spans="1:6" x14ac:dyDescent="0.2">
      <c r="A9" s="22" t="s">
        <v>59</v>
      </c>
      <c r="E9" s="23"/>
    </row>
    <row r="10" spans="1:6" x14ac:dyDescent="0.2">
      <c r="E10" s="23"/>
    </row>
    <row r="11" spans="1:6" x14ac:dyDescent="0.2">
      <c r="A11" s="20" t="s">
        <v>73</v>
      </c>
      <c r="B11" s="24" t="s">
        <v>38</v>
      </c>
      <c r="C11" s="24"/>
      <c r="D11" s="24"/>
    </row>
    <row r="12" spans="1:6" x14ac:dyDescent="0.2">
      <c r="B12" s="24"/>
      <c r="C12" s="24"/>
      <c r="E12" s="23"/>
      <c r="F12" s="23"/>
    </row>
    <row r="13" spans="1:6" x14ac:dyDescent="0.2">
      <c r="B13" s="24"/>
      <c r="C13" s="24"/>
      <c r="E13" s="23"/>
      <c r="F13" s="23"/>
    </row>
    <row r="14" spans="1:6" x14ac:dyDescent="0.2">
      <c r="C14" s="25"/>
      <c r="E14" s="23"/>
      <c r="F14" s="23"/>
    </row>
    <row r="15" spans="1:6" x14ac:dyDescent="0.2">
      <c r="C15" s="25"/>
      <c r="E15" s="23"/>
      <c r="F15" s="23"/>
    </row>
    <row r="16" spans="1:6" x14ac:dyDescent="0.2">
      <c r="C16" s="25"/>
    </row>
    <row r="17" spans="1:7" x14ac:dyDescent="0.2">
      <c r="B17" s="25"/>
    </row>
    <row r="20" spans="1:7" x14ac:dyDescent="0.2">
      <c r="B20" s="25"/>
    </row>
    <row r="23" spans="1:7" x14ac:dyDescent="0.2">
      <c r="C23" s="25"/>
    </row>
    <row r="24" spans="1:7" x14ac:dyDescent="0.2">
      <c r="C24" s="25"/>
    </row>
    <row r="25" spans="1:7" x14ac:dyDescent="0.2">
      <c r="A25" s="22" t="s">
        <v>60</v>
      </c>
      <c r="C25" s="25"/>
      <c r="F25" s="23"/>
      <c r="G25" s="23"/>
    </row>
    <row r="26" spans="1:7" x14ac:dyDescent="0.2">
      <c r="C26" s="25"/>
    </row>
    <row r="27" spans="1:7" x14ac:dyDescent="0.2">
      <c r="A27" s="20" t="s">
        <v>74</v>
      </c>
      <c r="B27" s="20" t="s">
        <v>61</v>
      </c>
      <c r="C27" s="25" t="s">
        <v>38</v>
      </c>
      <c r="D27" s="25"/>
    </row>
    <row r="28" spans="1:7" x14ac:dyDescent="0.2">
      <c r="A28" s="20" t="s">
        <v>4</v>
      </c>
      <c r="B28" s="26" t="s">
        <v>62</v>
      </c>
      <c r="C28" s="27">
        <v>220</v>
      </c>
      <c r="D28" s="26" t="s">
        <v>75</v>
      </c>
    </row>
    <row r="29" spans="1:7" x14ac:dyDescent="0.2">
      <c r="C29" s="28"/>
      <c r="E29" s="23"/>
    </row>
    <row r="30" spans="1:7" ht="15" x14ac:dyDescent="0.25">
      <c r="A30" s="29" t="s">
        <v>63</v>
      </c>
      <c r="B30" s="29"/>
      <c r="C30" s="29"/>
      <c r="D30" s="29"/>
    </row>
    <row r="31" spans="1:7" ht="15" x14ac:dyDescent="0.25">
      <c r="A31" s="29" t="s">
        <v>76</v>
      </c>
      <c r="B31" s="30" t="s">
        <v>62</v>
      </c>
      <c r="C31" s="31">
        <v>220</v>
      </c>
      <c r="D31" s="30" t="s">
        <v>75</v>
      </c>
    </row>
    <row r="32" spans="1:7" ht="15" x14ac:dyDescent="0.25">
      <c r="A32" s="29"/>
      <c r="B32" s="29"/>
      <c r="C32" s="32"/>
      <c r="D32" s="29"/>
    </row>
    <row r="33" spans="1:6" x14ac:dyDescent="0.2">
      <c r="A33" s="20" t="s">
        <v>64</v>
      </c>
    </row>
    <row r="34" spans="1:6" ht="15" x14ac:dyDescent="0.25">
      <c r="A34" s="29"/>
      <c r="B34" s="29"/>
      <c r="C34" s="32"/>
      <c r="D34" s="29"/>
    </row>
    <row r="35" spans="1:6" ht="15" x14ac:dyDescent="0.25">
      <c r="A35" s="29"/>
      <c r="B35" s="29"/>
      <c r="C35" s="32"/>
      <c r="D35" s="29"/>
    </row>
    <row r="36" spans="1:6" ht="15" x14ac:dyDescent="0.25">
      <c r="A36" s="29"/>
      <c r="B36" s="29"/>
      <c r="C36" s="32"/>
      <c r="D36" s="29"/>
    </row>
    <row r="37" spans="1:6" ht="15" x14ac:dyDescent="0.25">
      <c r="A37" s="29"/>
      <c r="B37" s="29"/>
      <c r="C37" s="32"/>
      <c r="D37" s="29"/>
    </row>
    <row r="38" spans="1:6" ht="15" x14ac:dyDescent="0.25">
      <c r="B38" s="29"/>
      <c r="C38" s="32"/>
      <c r="D38" s="29"/>
    </row>
    <row r="39" spans="1:6" ht="15" x14ac:dyDescent="0.25">
      <c r="B39" s="29"/>
      <c r="C39" s="32"/>
      <c r="D39" s="29"/>
    </row>
    <row r="40" spans="1:6" ht="15" x14ac:dyDescent="0.25">
      <c r="B40" s="29"/>
      <c r="C40" s="32"/>
      <c r="D40" s="29"/>
    </row>
    <row r="41" spans="1:6" ht="15" x14ac:dyDescent="0.25">
      <c r="B41" s="29"/>
      <c r="C41" s="32"/>
      <c r="D41" s="29"/>
    </row>
    <row r="42" spans="1:6" ht="15" x14ac:dyDescent="0.25">
      <c r="B42" s="29"/>
      <c r="C42" s="32"/>
      <c r="D42" s="29"/>
    </row>
    <row r="43" spans="1:6" ht="15" x14ac:dyDescent="0.25">
      <c r="B43" s="29"/>
      <c r="C43" s="32"/>
      <c r="D43" s="29"/>
    </row>
    <row r="44" spans="1:6" ht="15" x14ac:dyDescent="0.25">
      <c r="B44" s="29"/>
      <c r="C44" s="32"/>
      <c r="D44" s="29"/>
    </row>
    <row r="45" spans="1:6" ht="15" x14ac:dyDescent="0.25">
      <c r="B45" s="29"/>
      <c r="C45" s="32"/>
      <c r="D45" s="29"/>
    </row>
    <row r="46" spans="1:6" ht="15" x14ac:dyDescent="0.25">
      <c r="B46" s="29"/>
      <c r="C46" s="32"/>
      <c r="D46" s="29"/>
    </row>
    <row r="47" spans="1:6" ht="15" x14ac:dyDescent="0.25">
      <c r="B47" s="29"/>
      <c r="C47" s="32"/>
      <c r="D47" s="29"/>
    </row>
    <row r="48" spans="1:6" x14ac:dyDescent="0.2">
      <c r="A48" s="33" t="s">
        <v>65</v>
      </c>
      <c r="E48" s="20" t="s">
        <v>28</v>
      </c>
      <c r="F48" s="20" t="s">
        <v>31</v>
      </c>
    </row>
    <row r="49" spans="1:6" x14ac:dyDescent="0.2">
      <c r="A49" s="34" t="s">
        <v>66</v>
      </c>
    </row>
    <row r="50" spans="1:6" x14ac:dyDescent="0.2">
      <c r="A50" s="35" t="s">
        <v>67</v>
      </c>
    </row>
    <row r="51" spans="1:6" ht="8.25" customHeight="1" x14ac:dyDescent="0.2">
      <c r="A51" s="34"/>
    </row>
    <row r="52" spans="1:6" x14ac:dyDescent="0.2">
      <c r="C52" s="20" t="s">
        <v>26</v>
      </c>
      <c r="E52" s="20" t="s">
        <v>27</v>
      </c>
      <c r="F52" s="20" t="s">
        <v>32</v>
      </c>
    </row>
    <row r="53" spans="1:6" ht="2.25" customHeight="1" x14ac:dyDescent="0.2"/>
    <row r="54" spans="1:6" x14ac:dyDescent="0.2">
      <c r="A54" s="20" t="s">
        <v>39</v>
      </c>
      <c r="C54" s="36">
        <v>48.18</v>
      </c>
      <c r="D54" s="20" t="s">
        <v>68</v>
      </c>
      <c r="E54" s="37">
        <f t="shared" ref="E54" si="0">ROUND(C54*1.08,2)</f>
        <v>52.03</v>
      </c>
      <c r="F54" s="37">
        <f>ROUND(E54*1.03,2)</f>
        <v>53.59</v>
      </c>
    </row>
    <row r="55" spans="1:6" x14ac:dyDescent="0.2">
      <c r="A55" s="50" t="s">
        <v>91</v>
      </c>
      <c r="C55" s="49">
        <f>ROUND(C54/60,2)</f>
        <v>0.8</v>
      </c>
      <c r="E55" s="49">
        <f>ROUND(E54/60,2)</f>
        <v>0.87</v>
      </c>
      <c r="F55" s="49">
        <f>ROUND(F54/60,2)</f>
        <v>0.89</v>
      </c>
    </row>
    <row r="56" spans="1:6" x14ac:dyDescent="0.2">
      <c r="A56" s="50" t="s">
        <v>92</v>
      </c>
      <c r="C56" s="51">
        <f>ROUND(C54/60/7,4)</f>
        <v>0.1147</v>
      </c>
      <c r="E56" s="51">
        <f>ROUND(E54/60/7,4)</f>
        <v>0.1239</v>
      </c>
      <c r="F56" s="51">
        <f>ROUND(F54/60/7,4)</f>
        <v>0.12759999999999999</v>
      </c>
    </row>
    <row r="57" spans="1:6" x14ac:dyDescent="0.2">
      <c r="A57" s="20" t="s">
        <v>90</v>
      </c>
      <c r="C57" s="37">
        <f>ROUND(C$54*1/7,2)</f>
        <v>6.88</v>
      </c>
      <c r="D57" s="20" t="s">
        <v>25</v>
      </c>
      <c r="E57" s="37">
        <f>ROUND(E$54*1/7,2)</f>
        <v>7.43</v>
      </c>
      <c r="F57" s="37">
        <f>ROUND(F$54*1/7,2)</f>
        <v>7.66</v>
      </c>
    </row>
    <row r="58" spans="1:6" x14ac:dyDescent="0.2">
      <c r="A58" s="20" t="s">
        <v>19</v>
      </c>
      <c r="C58" s="37">
        <f>ROUND(C$54*1/7,2)</f>
        <v>6.88</v>
      </c>
      <c r="D58" s="20" t="s">
        <v>25</v>
      </c>
      <c r="E58" s="37">
        <f>ROUND(E$54*1/7,2)</f>
        <v>7.43</v>
      </c>
      <c r="F58" s="37">
        <f>ROUND(F$54*1/7,2)</f>
        <v>7.66</v>
      </c>
    </row>
    <row r="59" spans="1:6" x14ac:dyDescent="0.2">
      <c r="A59" s="20" t="s">
        <v>20</v>
      </c>
      <c r="C59" s="37">
        <f>ROUND(C$54*2/7,2)</f>
        <v>13.77</v>
      </c>
      <c r="D59" s="20" t="s">
        <v>25</v>
      </c>
      <c r="E59" s="37">
        <f>ROUND(E$54*2/7,2)</f>
        <v>14.87</v>
      </c>
      <c r="F59" s="37">
        <f>ROUND(F$54*2/7,2)</f>
        <v>15.31</v>
      </c>
    </row>
    <row r="60" spans="1:6" x14ac:dyDescent="0.2">
      <c r="A60" s="20" t="s">
        <v>21</v>
      </c>
      <c r="C60" s="37">
        <f>ROUND(C$54*3/7,2)</f>
        <v>20.65</v>
      </c>
      <c r="D60" s="20" t="s">
        <v>25</v>
      </c>
      <c r="E60" s="37">
        <f>ROUND(E$54*3/7,2)</f>
        <v>22.3</v>
      </c>
      <c r="F60" s="37">
        <f>ROUND(F$54*3/7,2)</f>
        <v>22.97</v>
      </c>
    </row>
    <row r="61" spans="1:6" x14ac:dyDescent="0.2">
      <c r="A61" s="20" t="s">
        <v>22</v>
      </c>
      <c r="C61" s="37">
        <f>ROUND(C$54*4/7,2)</f>
        <v>27.53</v>
      </c>
      <c r="D61" s="20" t="s">
        <v>25</v>
      </c>
      <c r="E61" s="37">
        <f>ROUND(E$54*4/7,2)</f>
        <v>29.73</v>
      </c>
      <c r="F61" s="37">
        <f>ROUND(F$54*4/7,2)</f>
        <v>30.62</v>
      </c>
    </row>
    <row r="62" spans="1:6" x14ac:dyDescent="0.2">
      <c r="A62" s="20" t="s">
        <v>16</v>
      </c>
      <c r="C62" s="37">
        <f>ROUND(C$54*5.5/7,2)</f>
        <v>37.86</v>
      </c>
      <c r="D62" s="20" t="s">
        <v>25</v>
      </c>
      <c r="E62" s="37">
        <f>ROUND(E$54*5.5/7,2)</f>
        <v>40.880000000000003</v>
      </c>
      <c r="F62" s="37">
        <f>ROUND(F$54*5.5/7,2)</f>
        <v>42.11</v>
      </c>
    </row>
    <row r="63" spans="1:6" x14ac:dyDescent="0.2">
      <c r="A63" s="20" t="s">
        <v>17</v>
      </c>
      <c r="C63" s="37">
        <f>ROUND(C$54*7.5/7,2)</f>
        <v>51.62</v>
      </c>
      <c r="D63" s="20" t="s">
        <v>25</v>
      </c>
      <c r="E63" s="37">
        <f>ROUND(E$54*7.5/7,2)</f>
        <v>55.75</v>
      </c>
      <c r="F63" s="37">
        <f>ROUND(F$54*7.5/7,2)</f>
        <v>57.42</v>
      </c>
    </row>
    <row r="64" spans="1:6" x14ac:dyDescent="0.2">
      <c r="A64" s="20" t="s">
        <v>23</v>
      </c>
      <c r="C64" s="37">
        <f>ROUND(C$54*10.5/7,2)</f>
        <v>72.27</v>
      </c>
      <c r="D64" s="20" t="s">
        <v>25</v>
      </c>
      <c r="E64" s="37">
        <f>ROUND(E$54*10.5/7,2)</f>
        <v>78.05</v>
      </c>
      <c r="F64" s="37">
        <f>ROUND(F$54*10.5/7,2)</f>
        <v>80.39</v>
      </c>
    </row>
    <row r="65" spans="1:7" x14ac:dyDescent="0.2">
      <c r="A65" s="20" t="s">
        <v>24</v>
      </c>
      <c r="C65" s="37">
        <f>ROUND(C$54*15/7,2)</f>
        <v>103.24</v>
      </c>
      <c r="D65" s="20" t="s">
        <v>25</v>
      </c>
      <c r="E65" s="37">
        <f>ROUND(E$54*15/7,2)</f>
        <v>111.49</v>
      </c>
      <c r="F65" s="37">
        <f>ROUND(F$54*15/7,2)</f>
        <v>114.84</v>
      </c>
    </row>
    <row r="66" spans="1:7" ht="3.75" customHeight="1" x14ac:dyDescent="0.2">
      <c r="C66" s="37"/>
      <c r="E66" s="37"/>
      <c r="F66" s="37"/>
    </row>
    <row r="67" spans="1:7" hidden="1" x14ac:dyDescent="0.2">
      <c r="A67" s="20" t="s">
        <v>69</v>
      </c>
      <c r="C67" s="38">
        <f>ROUND(C54/60/7*14.05/100,4)</f>
        <v>1.61E-2</v>
      </c>
      <c r="D67" s="20" t="s">
        <v>48</v>
      </c>
      <c r="E67" s="38">
        <f>ROUND(E54/60/7*14.05/100,4)</f>
        <v>1.7399999999999999E-2</v>
      </c>
      <c r="F67" s="38">
        <f>ROUND(F54/60/7*14.05/100,4)</f>
        <v>1.7899999999999999E-2</v>
      </c>
    </row>
    <row r="68" spans="1:7" ht="7.5" customHeight="1" x14ac:dyDescent="0.2">
      <c r="C68" s="37"/>
    </row>
    <row r="69" spans="1:7" x14ac:dyDescent="0.2">
      <c r="A69" s="20" t="s">
        <v>40</v>
      </c>
      <c r="C69" s="37">
        <v>20.57</v>
      </c>
      <c r="E69" s="37">
        <f t="shared" ref="E69:E70" si="1">ROUND(C69*1.08,2)</f>
        <v>22.22</v>
      </c>
      <c r="F69" s="37">
        <f t="shared" ref="F69:F70" si="2">ROUND(E69*1.03,2)</f>
        <v>22.89</v>
      </c>
    </row>
    <row r="70" spans="1:7" x14ac:dyDescent="0.2">
      <c r="A70" s="20" t="s">
        <v>41</v>
      </c>
      <c r="C70" s="37">
        <v>7.27</v>
      </c>
      <c r="E70" s="37">
        <f t="shared" si="1"/>
        <v>7.85</v>
      </c>
      <c r="F70" s="37">
        <f t="shared" si="2"/>
        <v>8.09</v>
      </c>
    </row>
    <row r="71" spans="1:7" x14ac:dyDescent="0.2">
      <c r="A71" s="20" t="s">
        <v>50</v>
      </c>
      <c r="C71" s="38">
        <f>ROUND(C54/60/7*14.05/100,4)</f>
        <v>1.61E-2</v>
      </c>
      <c r="D71" s="20" t="s">
        <v>48</v>
      </c>
      <c r="E71" s="38">
        <f>ROUND(E54/60/7*14.05/100,4)</f>
        <v>1.7399999999999999E-2</v>
      </c>
      <c r="F71" s="38">
        <f>ROUND(F54/60/7*14.05/100,4)</f>
        <v>1.7899999999999999E-2</v>
      </c>
    </row>
    <row r="72" spans="1:7" x14ac:dyDescent="0.2">
      <c r="C72" s="37"/>
    </row>
    <row r="73" spans="1:7" x14ac:dyDescent="0.2">
      <c r="C73" s="37"/>
    </row>
    <row r="74" spans="1:7" x14ac:dyDescent="0.2">
      <c r="C74" s="37"/>
    </row>
    <row r="75" spans="1:7" x14ac:dyDescent="0.2">
      <c r="C75" s="37"/>
    </row>
    <row r="76" spans="1:7" x14ac:dyDescent="0.2">
      <c r="A76" s="22" t="s">
        <v>70</v>
      </c>
      <c r="C76" s="37"/>
    </row>
    <row r="77" spans="1:7" x14ac:dyDescent="0.2">
      <c r="C77" s="37"/>
    </row>
    <row r="78" spans="1:7" x14ac:dyDescent="0.2">
      <c r="C78" s="37"/>
    </row>
    <row r="79" spans="1:7" ht="15" x14ac:dyDescent="0.25">
      <c r="A79" s="20" t="s">
        <v>77</v>
      </c>
      <c r="C79" s="37"/>
    </row>
    <row r="80" spans="1:7" x14ac:dyDescent="0.2">
      <c r="G80" s="54" t="s">
        <v>93</v>
      </c>
    </row>
    <row r="81" spans="1:7" ht="15" x14ac:dyDescent="0.25">
      <c r="A81" s="20" t="s">
        <v>46</v>
      </c>
      <c r="C81" s="53">
        <f>ROUND(C56*C31,2)</f>
        <v>25.23</v>
      </c>
      <c r="D81" s="20" t="s">
        <v>25</v>
      </c>
      <c r="E81" s="37"/>
      <c r="F81" s="2"/>
      <c r="G81" s="53">
        <f>ROUND(C54*C31/60/7,2)</f>
        <v>25.24</v>
      </c>
    </row>
    <row r="82" spans="1:7" ht="15" x14ac:dyDescent="0.25">
      <c r="A82" s="20" t="s">
        <v>40</v>
      </c>
      <c r="C82" s="37">
        <f>C69</f>
        <v>20.57</v>
      </c>
      <c r="D82" s="20" t="s">
        <v>25</v>
      </c>
      <c r="E82" s="37">
        <f t="shared" ref="E82" si="3">ROUND(C82*1.08,2)</f>
        <v>22.22</v>
      </c>
      <c r="F82" s="2">
        <f t="shared" ref="F82" si="4">ROUND(E82*1.03,2)</f>
        <v>22.89</v>
      </c>
    </row>
    <row r="83" spans="1:7" x14ac:dyDescent="0.2">
      <c r="B83" s="37"/>
      <c r="D83" s="37"/>
      <c r="E83" s="37"/>
    </row>
    <row r="84" spans="1:7" x14ac:dyDescent="0.2">
      <c r="B84" s="37"/>
      <c r="D84" s="37"/>
      <c r="E84" s="37"/>
    </row>
    <row r="85" spans="1:7" x14ac:dyDescent="0.2">
      <c r="C85" s="37"/>
      <c r="E85" s="37"/>
      <c r="F85" s="37"/>
    </row>
    <row r="86" spans="1:7" ht="15" x14ac:dyDescent="0.25">
      <c r="A86" s="39" t="s">
        <v>71</v>
      </c>
      <c r="C86" s="37"/>
      <c r="E86" s="37"/>
      <c r="F86" s="37"/>
    </row>
    <row r="87" spans="1:7" x14ac:dyDescent="0.2">
      <c r="C87" s="37"/>
      <c r="E87" s="37"/>
      <c r="F87" s="37"/>
    </row>
    <row r="88" spans="1:7" ht="14.25" customHeight="1" x14ac:dyDescent="0.2">
      <c r="A88" s="52" t="s">
        <v>94</v>
      </c>
      <c r="B88" s="52"/>
      <c r="C88" s="52"/>
      <c r="E88" s="37"/>
      <c r="F88" s="37"/>
    </row>
    <row r="89" spans="1:7" x14ac:dyDescent="0.2">
      <c r="A89" s="52"/>
      <c r="B89" s="52"/>
      <c r="C89" s="52"/>
      <c r="E89" s="37"/>
      <c r="F89" s="37"/>
    </row>
    <row r="90" spans="1:7" s="56" customFormat="1" x14ac:dyDescent="0.2">
      <c r="A90" s="52"/>
      <c r="B90" s="52"/>
      <c r="C90" s="52"/>
      <c r="E90" s="57"/>
      <c r="F90" s="57"/>
    </row>
    <row r="91" spans="1:7" x14ac:dyDescent="0.2">
      <c r="A91" s="52"/>
      <c r="B91" s="52"/>
      <c r="C91" s="52"/>
      <c r="E91" s="37"/>
      <c r="F91" s="37"/>
    </row>
    <row r="92" spans="1:7" x14ac:dyDescent="0.2">
      <c r="C92" s="37"/>
      <c r="E92" s="37"/>
      <c r="F92" s="37"/>
    </row>
    <row r="93" spans="1:7" x14ac:dyDescent="0.2">
      <c r="A93" s="20" t="s">
        <v>72</v>
      </c>
      <c r="C93" s="37"/>
      <c r="E93" s="37"/>
      <c r="F93" s="37"/>
    </row>
    <row r="94" spans="1:7" x14ac:dyDescent="0.2">
      <c r="C94" s="37"/>
      <c r="E94" s="37"/>
      <c r="F94" s="37"/>
    </row>
    <row r="95" spans="1:7" x14ac:dyDescent="0.2">
      <c r="C95" s="37"/>
      <c r="E95" s="37"/>
      <c r="F95" s="37"/>
    </row>
    <row r="96" spans="1:7" x14ac:dyDescent="0.2">
      <c r="C96" s="37"/>
      <c r="E96" s="37"/>
      <c r="F96" s="37"/>
    </row>
    <row r="97" spans="1:7" ht="7.5" customHeight="1" x14ac:dyDescent="0.2">
      <c r="C97" s="37"/>
      <c r="E97" s="37"/>
      <c r="F97" s="37"/>
    </row>
    <row r="98" spans="1:7" ht="7.5" customHeight="1" x14ac:dyDescent="0.2">
      <c r="C98" s="37"/>
      <c r="E98" s="37"/>
      <c r="F98" s="37"/>
    </row>
    <row r="99" spans="1:7" ht="7.5" customHeight="1" x14ac:dyDescent="0.2">
      <c r="C99" s="37"/>
      <c r="E99" s="37"/>
      <c r="F99" s="37"/>
    </row>
    <row r="100" spans="1:7" ht="7.5" customHeight="1" x14ac:dyDescent="0.2">
      <c r="C100" s="37"/>
      <c r="E100" s="37"/>
      <c r="F100" s="37"/>
    </row>
    <row r="101" spans="1:7" ht="15" x14ac:dyDescent="0.25">
      <c r="A101" s="40" t="s">
        <v>14</v>
      </c>
      <c r="C101" s="37"/>
      <c r="E101" s="37"/>
      <c r="F101" s="37"/>
      <c r="G101" s="39"/>
    </row>
    <row r="102" spans="1:7" ht="4.5" customHeight="1" x14ac:dyDescent="0.25">
      <c r="C102" s="37"/>
      <c r="E102" s="37"/>
      <c r="F102" s="37"/>
      <c r="G102" s="39"/>
    </row>
    <row r="103" spans="1:7" ht="15" x14ac:dyDescent="0.25">
      <c r="A103" s="20" t="s">
        <v>15</v>
      </c>
      <c r="G103" s="39"/>
    </row>
    <row r="105" spans="1:7" ht="15" x14ac:dyDescent="0.25">
      <c r="A105" s="20" t="s">
        <v>44</v>
      </c>
      <c r="B105" s="20" t="s">
        <v>21</v>
      </c>
      <c r="D105" s="20" t="s">
        <v>84</v>
      </c>
      <c r="G105" s="39"/>
    </row>
    <row r="107" spans="1:7" ht="15" x14ac:dyDescent="0.25">
      <c r="A107" s="40" t="s">
        <v>43</v>
      </c>
    </row>
    <row r="109" spans="1:7" x14ac:dyDescent="0.2">
      <c r="A109" s="20" t="s">
        <v>15</v>
      </c>
    </row>
    <row r="111" spans="1:7" x14ac:dyDescent="0.2">
      <c r="A111" s="20" t="s">
        <v>88</v>
      </c>
      <c r="B111" s="20" t="s">
        <v>21</v>
      </c>
      <c r="D111" s="20" t="s">
        <v>85</v>
      </c>
    </row>
    <row r="112" spans="1:7" x14ac:dyDescent="0.2">
      <c r="A112" s="20" t="s">
        <v>89</v>
      </c>
      <c r="B112" s="20">
        <v>190</v>
      </c>
      <c r="C112" s="20" t="s">
        <v>51</v>
      </c>
      <c r="E112" s="20" t="s">
        <v>52</v>
      </c>
    </row>
    <row r="114" spans="1:4" ht="15" x14ac:dyDescent="0.25">
      <c r="A114" s="40" t="s">
        <v>86</v>
      </c>
      <c r="D114" s="38"/>
    </row>
    <row r="116" spans="1:4" x14ac:dyDescent="0.2">
      <c r="A116" s="20" t="s">
        <v>15</v>
      </c>
    </row>
    <row r="118" spans="1:4" x14ac:dyDescent="0.2">
      <c r="A118" s="20" t="s">
        <v>87</v>
      </c>
      <c r="B118" s="20" t="s">
        <v>21</v>
      </c>
      <c r="D118" s="20" t="s">
        <v>85</v>
      </c>
    </row>
  </sheetData>
  <sheetProtection password="DB81" sheet="1" objects="1" scenarios="1"/>
  <mergeCells count="5">
    <mergeCell ref="B4:C4"/>
    <mergeCell ref="B5:C5"/>
    <mergeCell ref="B6:C6"/>
    <mergeCell ref="B7:C7"/>
    <mergeCell ref="A88:C91"/>
  </mergeCells>
  <pageMargins left="0.7" right="0.7" top="0.78740157499999996" bottom="0.78740157499999996"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zoomScale="130" zoomScaleNormal="130" workbookViewId="0">
      <selection activeCell="B30" sqref="B30"/>
    </sheetView>
  </sheetViews>
  <sheetFormatPr baseColWidth="10" defaultRowHeight="15" x14ac:dyDescent="0.25"/>
  <cols>
    <col min="1" max="1" width="13" customWidth="1"/>
    <col min="3" max="3" width="46.28515625" bestFit="1" customWidth="1"/>
    <col min="6" max="6" width="12" customWidth="1"/>
    <col min="8" max="8" width="13" customWidth="1"/>
    <col min="10" max="10" width="12" customWidth="1"/>
  </cols>
  <sheetData>
    <row r="1" spans="1:7" ht="15.75" x14ac:dyDescent="0.25">
      <c r="A1" s="47" t="s">
        <v>78</v>
      </c>
      <c r="B1" s="47"/>
      <c r="C1" s="47"/>
      <c r="D1" s="47"/>
      <c r="E1" s="47"/>
      <c r="F1" s="47"/>
      <c r="G1" s="47"/>
    </row>
    <row r="2" spans="1:7" s="17" customFormat="1" ht="5.25" customHeight="1" x14ac:dyDescent="0.25">
      <c r="A2" s="41"/>
      <c r="B2" s="41"/>
      <c r="C2" s="41"/>
      <c r="D2" s="41"/>
      <c r="E2" s="41"/>
      <c r="F2" s="41"/>
      <c r="G2" s="41"/>
    </row>
    <row r="3" spans="1:7" ht="15.75" x14ac:dyDescent="0.25">
      <c r="A3" s="47" t="s">
        <v>79</v>
      </c>
      <c r="B3" s="47"/>
      <c r="C3" s="47"/>
      <c r="D3" s="47"/>
      <c r="E3" s="47"/>
      <c r="F3" s="47"/>
      <c r="G3" s="47"/>
    </row>
    <row r="5" spans="1:7" x14ac:dyDescent="0.25">
      <c r="A5" t="s">
        <v>8</v>
      </c>
      <c r="D5" s="6" t="s">
        <v>30</v>
      </c>
      <c r="E5" s="15">
        <v>45108</v>
      </c>
      <c r="F5" s="14" t="s">
        <v>10</v>
      </c>
      <c r="G5" s="15">
        <v>45138</v>
      </c>
    </row>
    <row r="7" spans="1:7" x14ac:dyDescent="0.25">
      <c r="A7" s="14" t="s">
        <v>29</v>
      </c>
      <c r="B7" s="14" t="s">
        <v>9</v>
      </c>
      <c r="C7" t="s">
        <v>11</v>
      </c>
      <c r="D7" t="s">
        <v>6</v>
      </c>
      <c r="E7" t="s">
        <v>7</v>
      </c>
      <c r="F7" t="s">
        <v>82</v>
      </c>
      <c r="G7" t="s">
        <v>12</v>
      </c>
    </row>
    <row r="8" spans="1:7" x14ac:dyDescent="0.25">
      <c r="A8" s="1">
        <f>E5</f>
        <v>45108</v>
      </c>
      <c r="B8" s="1">
        <f>G5</f>
        <v>45138</v>
      </c>
      <c r="C8" t="s">
        <v>45</v>
      </c>
      <c r="D8" s="60">
        <f>'Rahmen Gesamt'!$C$32</f>
        <v>25.23</v>
      </c>
      <c r="E8">
        <f>B8-A8+1</f>
        <v>31</v>
      </c>
      <c r="F8" t="s">
        <v>83</v>
      </c>
      <c r="G8" s="2">
        <f>D8*E8</f>
        <v>782.13</v>
      </c>
    </row>
    <row r="9" spans="1:7" x14ac:dyDescent="0.25">
      <c r="A9" s="1">
        <f>E5</f>
        <v>45108</v>
      </c>
      <c r="B9" s="1">
        <f>G5</f>
        <v>45138</v>
      </c>
      <c r="C9" t="s">
        <v>40</v>
      </c>
      <c r="D9" s="2">
        <f>'Rahmen Gesamt'!$C$33</f>
        <v>20.57</v>
      </c>
      <c r="E9">
        <f t="shared" ref="E9" si="0">B9-A9+1</f>
        <v>31</v>
      </c>
      <c r="F9" t="s">
        <v>83</v>
      </c>
      <c r="G9" s="2">
        <f>D9*E9</f>
        <v>637.66999999999996</v>
      </c>
    </row>
    <row r="10" spans="1:7" ht="15.75" thickBot="1" x14ac:dyDescent="0.3">
      <c r="D10" s="7"/>
      <c r="E10" s="8" t="s">
        <v>13</v>
      </c>
      <c r="F10" s="8"/>
      <c r="G10" s="9">
        <f>SUM(G8:G9)</f>
        <v>1419.8</v>
      </c>
    </row>
    <row r="11" spans="1:7" ht="15.75" thickTop="1" x14ac:dyDescent="0.25"/>
    <row r="12" spans="1:7" x14ac:dyDescent="0.25">
      <c r="A12" t="s">
        <v>8</v>
      </c>
      <c r="D12" s="6" t="s">
        <v>30</v>
      </c>
      <c r="E12" s="15">
        <v>45139</v>
      </c>
      <c r="F12" s="14" t="s">
        <v>10</v>
      </c>
      <c r="G12" s="15">
        <v>45169</v>
      </c>
    </row>
    <row r="14" spans="1:7" x14ac:dyDescent="0.25">
      <c r="A14" s="14" t="s">
        <v>29</v>
      </c>
      <c r="B14" s="14" t="s">
        <v>9</v>
      </c>
      <c r="C14" t="s">
        <v>11</v>
      </c>
      <c r="D14" t="s">
        <v>6</v>
      </c>
      <c r="E14" t="s">
        <v>7</v>
      </c>
      <c r="F14" t="s">
        <v>82</v>
      </c>
      <c r="G14" t="s">
        <v>12</v>
      </c>
    </row>
    <row r="15" spans="1:7" x14ac:dyDescent="0.25">
      <c r="A15" s="1">
        <f>E12</f>
        <v>45139</v>
      </c>
      <c r="B15" s="1">
        <f>G12</f>
        <v>45169</v>
      </c>
      <c r="C15" t="s">
        <v>45</v>
      </c>
      <c r="D15" s="2">
        <f>'Rahmen Gesamt'!$C$32</f>
        <v>25.23</v>
      </c>
      <c r="E15">
        <f>B15-A15+1</f>
        <v>31</v>
      </c>
      <c r="F15" t="s">
        <v>83</v>
      </c>
      <c r="G15" s="2">
        <f>D15*E15</f>
        <v>782.13</v>
      </c>
    </row>
    <row r="16" spans="1:7" x14ac:dyDescent="0.25">
      <c r="A16" s="1">
        <f>E12</f>
        <v>45139</v>
      </c>
      <c r="B16" s="1">
        <f>G12</f>
        <v>45169</v>
      </c>
      <c r="C16" t="s">
        <v>40</v>
      </c>
      <c r="D16" s="2">
        <f>'Rahmen Gesamt'!$C$33</f>
        <v>20.57</v>
      </c>
      <c r="E16">
        <f>B16-A16+1</f>
        <v>31</v>
      </c>
      <c r="F16" t="s">
        <v>83</v>
      </c>
      <c r="G16" s="2">
        <f>D16*E16</f>
        <v>637.66999999999996</v>
      </c>
    </row>
    <row r="17" spans="1:7" ht="15.75" thickBot="1" x14ac:dyDescent="0.3">
      <c r="D17" s="7"/>
      <c r="E17" s="8" t="s">
        <v>13</v>
      </c>
      <c r="F17" s="8"/>
      <c r="G17" s="9">
        <f>SUM(G15:G16)</f>
        <v>1419.8</v>
      </c>
    </row>
    <row r="18" spans="1:7" ht="15.75" thickTop="1" x14ac:dyDescent="0.25"/>
    <row r="19" spans="1:7" x14ac:dyDescent="0.25">
      <c r="A19" t="s">
        <v>8</v>
      </c>
      <c r="D19" s="6" t="s">
        <v>30</v>
      </c>
      <c r="E19" s="15">
        <v>45170</v>
      </c>
      <c r="F19" s="14" t="s">
        <v>10</v>
      </c>
      <c r="G19" s="15">
        <v>45199</v>
      </c>
    </row>
    <row r="21" spans="1:7" x14ac:dyDescent="0.25">
      <c r="A21" s="14" t="s">
        <v>29</v>
      </c>
      <c r="B21" s="14" t="s">
        <v>9</v>
      </c>
      <c r="C21" t="s">
        <v>11</v>
      </c>
      <c r="D21" t="s">
        <v>6</v>
      </c>
      <c r="E21" t="s">
        <v>7</v>
      </c>
      <c r="F21" t="s">
        <v>82</v>
      </c>
      <c r="G21" t="s">
        <v>12</v>
      </c>
    </row>
    <row r="22" spans="1:7" x14ac:dyDescent="0.25">
      <c r="A22" s="1">
        <f>E19</f>
        <v>45170</v>
      </c>
      <c r="B22" s="1">
        <f>G19</f>
        <v>45199</v>
      </c>
      <c r="C22" t="s">
        <v>45</v>
      </c>
      <c r="D22" s="2">
        <f>'Rahmen Gesamt'!$C$32</f>
        <v>25.23</v>
      </c>
      <c r="E22">
        <f>B22-A22+1</f>
        <v>30</v>
      </c>
      <c r="F22" t="s">
        <v>83</v>
      </c>
      <c r="G22" s="2">
        <f>D22*E22</f>
        <v>756.9</v>
      </c>
    </row>
    <row r="23" spans="1:7" x14ac:dyDescent="0.25">
      <c r="A23" s="1">
        <f>E19</f>
        <v>45170</v>
      </c>
      <c r="B23" s="1">
        <f>G19</f>
        <v>45199</v>
      </c>
      <c r="C23" t="s">
        <v>40</v>
      </c>
      <c r="D23" s="2">
        <f>'Rahmen Gesamt'!$C$33</f>
        <v>20.57</v>
      </c>
      <c r="E23">
        <f t="shared" ref="E23" si="1">B23-A23+1</f>
        <v>30</v>
      </c>
      <c r="F23" t="s">
        <v>83</v>
      </c>
      <c r="G23" s="2">
        <f>D23*E23</f>
        <v>617.1</v>
      </c>
    </row>
    <row r="24" spans="1:7" ht="15.75" thickBot="1" x14ac:dyDescent="0.3">
      <c r="D24" s="7"/>
      <c r="E24" s="8" t="s">
        <v>13</v>
      </c>
      <c r="F24" s="8"/>
      <c r="G24" s="9">
        <f>SUM(G22:G23)</f>
        <v>1374</v>
      </c>
    </row>
    <row r="25" spans="1:7" ht="15.75" thickTop="1" x14ac:dyDescent="0.25">
      <c r="D25" s="11"/>
      <c r="E25" s="12"/>
      <c r="F25" s="12"/>
      <c r="G25" s="13"/>
    </row>
    <row r="26" spans="1:7" x14ac:dyDescent="0.25">
      <c r="A26" t="s">
        <v>8</v>
      </c>
      <c r="D26" s="6" t="s">
        <v>30</v>
      </c>
      <c r="E26" s="15">
        <v>45200</v>
      </c>
      <c r="F26" s="14" t="s">
        <v>10</v>
      </c>
      <c r="G26" s="15">
        <v>45230</v>
      </c>
    </row>
    <row r="28" spans="1:7" x14ac:dyDescent="0.25">
      <c r="A28" s="14" t="s">
        <v>29</v>
      </c>
      <c r="B28" s="14" t="s">
        <v>9</v>
      </c>
      <c r="C28" t="s">
        <v>11</v>
      </c>
      <c r="D28" t="s">
        <v>6</v>
      </c>
      <c r="E28" t="s">
        <v>7</v>
      </c>
      <c r="F28" t="s">
        <v>82</v>
      </c>
      <c r="G28" t="s">
        <v>12</v>
      </c>
    </row>
    <row r="29" spans="1:7" x14ac:dyDescent="0.25">
      <c r="A29" s="1">
        <f>E26</f>
        <v>45200</v>
      </c>
      <c r="B29" s="1">
        <f>G26</f>
        <v>45230</v>
      </c>
      <c r="C29" t="s">
        <v>45</v>
      </c>
      <c r="D29" s="2">
        <f>'Rahmen Gesamt'!$C$32</f>
        <v>25.23</v>
      </c>
      <c r="E29">
        <f>B29-A29+1</f>
        <v>31</v>
      </c>
      <c r="F29" t="s">
        <v>83</v>
      </c>
      <c r="G29" s="2">
        <f>D29*E29</f>
        <v>782.13</v>
      </c>
    </row>
    <row r="30" spans="1:7" x14ac:dyDescent="0.25">
      <c r="A30" s="1">
        <f>E26</f>
        <v>45200</v>
      </c>
      <c r="B30" s="1">
        <f>G26</f>
        <v>45230</v>
      </c>
      <c r="C30" t="s">
        <v>40</v>
      </c>
      <c r="D30" s="2">
        <f>'Rahmen Gesamt'!$C$33</f>
        <v>20.57</v>
      </c>
      <c r="E30">
        <f t="shared" ref="E30" si="2">B30-A30+1</f>
        <v>31</v>
      </c>
      <c r="F30" t="s">
        <v>83</v>
      </c>
      <c r="G30" s="2">
        <f>D30*E30</f>
        <v>637.66999999999996</v>
      </c>
    </row>
    <row r="31" spans="1:7" ht="15.75" thickBot="1" x14ac:dyDescent="0.3">
      <c r="D31" s="7"/>
      <c r="E31" s="8" t="s">
        <v>13</v>
      </c>
      <c r="F31" s="8"/>
      <c r="G31" s="9">
        <f>SUM(G29:G30)</f>
        <v>1419.8</v>
      </c>
    </row>
    <row r="32" spans="1:7" ht="15.75" thickTop="1" x14ac:dyDescent="0.25">
      <c r="D32" s="11"/>
      <c r="E32" s="12"/>
      <c r="F32" s="13"/>
    </row>
    <row r="33" spans="1:7" x14ac:dyDescent="0.25">
      <c r="D33" s="11"/>
      <c r="E33" s="12"/>
      <c r="F33" s="13"/>
    </row>
    <row r="34" spans="1:7" ht="15.75" x14ac:dyDescent="0.25">
      <c r="A34" s="47" t="s">
        <v>80</v>
      </c>
      <c r="B34" s="47"/>
      <c r="C34" s="47"/>
      <c r="D34" s="47"/>
      <c r="E34" s="47"/>
      <c r="F34" s="47"/>
      <c r="G34" s="47"/>
    </row>
    <row r="35" spans="1:7" x14ac:dyDescent="0.25">
      <c r="A35" s="48" t="s">
        <v>81</v>
      </c>
      <c r="B35" s="48"/>
      <c r="C35" s="48"/>
      <c r="D35" s="48"/>
      <c r="E35" s="48"/>
      <c r="F35" s="48"/>
      <c r="G35" s="48"/>
    </row>
    <row r="36" spans="1:7" x14ac:dyDescent="0.25">
      <c r="A36" s="4"/>
    </row>
    <row r="37" spans="1:7" x14ac:dyDescent="0.25">
      <c r="A37" t="s">
        <v>8</v>
      </c>
      <c r="D37" s="6" t="s">
        <v>30</v>
      </c>
      <c r="E37" s="15">
        <v>45231</v>
      </c>
      <c r="F37" s="14" t="s">
        <v>10</v>
      </c>
      <c r="G37" s="15">
        <v>45260</v>
      </c>
    </row>
    <row r="39" spans="1:7" x14ac:dyDescent="0.25">
      <c r="A39" s="14" t="s">
        <v>29</v>
      </c>
      <c r="B39" s="14" t="s">
        <v>9</v>
      </c>
      <c r="C39" t="s">
        <v>11</v>
      </c>
      <c r="D39" t="s">
        <v>6</v>
      </c>
      <c r="E39" t="s">
        <v>7</v>
      </c>
      <c r="F39" t="s">
        <v>82</v>
      </c>
      <c r="G39" t="s">
        <v>12</v>
      </c>
    </row>
    <row r="40" spans="1:7" x14ac:dyDescent="0.25">
      <c r="A40" s="1">
        <f>E37</f>
        <v>45231</v>
      </c>
      <c r="B40" s="1">
        <f>G37</f>
        <v>45260</v>
      </c>
      <c r="C40" t="s">
        <v>55</v>
      </c>
      <c r="D40" s="2">
        <f>'Rahmen Gesamt'!$C$19</f>
        <v>20.65</v>
      </c>
      <c r="E40">
        <f>B40-A40+1</f>
        <v>30</v>
      </c>
      <c r="F40" t="s">
        <v>83</v>
      </c>
      <c r="G40" s="2">
        <f>D40*E40</f>
        <v>619.5</v>
      </c>
    </row>
    <row r="41" spans="1:7" x14ac:dyDescent="0.25">
      <c r="A41" s="1">
        <f>E37</f>
        <v>45231</v>
      </c>
      <c r="B41" s="1">
        <f>G37</f>
        <v>45260</v>
      </c>
      <c r="C41" t="s">
        <v>40</v>
      </c>
      <c r="D41" s="2">
        <f>'Rahmen Gesamt'!$C$33</f>
        <v>20.57</v>
      </c>
      <c r="E41">
        <f t="shared" ref="E41" si="3">B41-A41+1</f>
        <v>30</v>
      </c>
      <c r="F41" t="s">
        <v>83</v>
      </c>
      <c r="G41" s="2">
        <f>D41*E41</f>
        <v>617.1</v>
      </c>
    </row>
    <row r="42" spans="1:7" ht="15.75" thickBot="1" x14ac:dyDescent="0.3">
      <c r="D42" s="7"/>
      <c r="E42" s="8" t="s">
        <v>13</v>
      </c>
      <c r="F42" s="8"/>
      <c r="G42" s="9">
        <f>SUM(G40:G41)</f>
        <v>1236.5999999999999</v>
      </c>
    </row>
    <row r="43" spans="1:7" ht="15.75" thickTop="1" x14ac:dyDescent="0.25"/>
    <row r="44" spans="1:7" x14ac:dyDescent="0.25">
      <c r="A44" t="s">
        <v>8</v>
      </c>
      <c r="D44" s="6" t="s">
        <v>30</v>
      </c>
      <c r="E44" s="15">
        <v>45261</v>
      </c>
      <c r="F44" s="14" t="s">
        <v>10</v>
      </c>
      <c r="G44" s="15">
        <v>45291</v>
      </c>
    </row>
    <row r="46" spans="1:7" x14ac:dyDescent="0.25">
      <c r="A46" s="14" t="s">
        <v>29</v>
      </c>
      <c r="B46" s="14" t="s">
        <v>9</v>
      </c>
      <c r="C46" t="s">
        <v>11</v>
      </c>
      <c r="D46" t="s">
        <v>6</v>
      </c>
      <c r="E46" t="s">
        <v>7</v>
      </c>
      <c r="F46" t="s">
        <v>82</v>
      </c>
      <c r="G46" t="s">
        <v>12</v>
      </c>
    </row>
    <row r="47" spans="1:7" x14ac:dyDescent="0.25">
      <c r="A47" s="1">
        <f>E44</f>
        <v>45261</v>
      </c>
      <c r="B47" s="1">
        <f>G44</f>
        <v>45291</v>
      </c>
      <c r="C47" t="s">
        <v>55</v>
      </c>
      <c r="D47" s="2">
        <f>'Rahmen Gesamt'!$C$19</f>
        <v>20.65</v>
      </c>
      <c r="E47">
        <f>B47-A47+1</f>
        <v>31</v>
      </c>
      <c r="F47" t="s">
        <v>83</v>
      </c>
      <c r="G47" s="2">
        <f>D47*E47</f>
        <v>640.15</v>
      </c>
    </row>
    <row r="48" spans="1:7" x14ac:dyDescent="0.25">
      <c r="A48" s="1">
        <f>E44</f>
        <v>45261</v>
      </c>
      <c r="B48" s="1">
        <f>G44</f>
        <v>45291</v>
      </c>
      <c r="C48" t="s">
        <v>40</v>
      </c>
      <c r="D48" s="2">
        <f>'Rahmen Gesamt'!$C$33</f>
        <v>20.57</v>
      </c>
      <c r="E48">
        <f t="shared" ref="E48" si="4">B48-A48+1</f>
        <v>31</v>
      </c>
      <c r="F48" t="s">
        <v>83</v>
      </c>
      <c r="G48" s="2">
        <f>D48*E48</f>
        <v>637.66999999999996</v>
      </c>
    </row>
    <row r="49" spans="1:7" ht="15.75" thickBot="1" x14ac:dyDescent="0.3">
      <c r="D49" s="7"/>
      <c r="E49" s="8" t="s">
        <v>13</v>
      </c>
      <c r="F49" s="8"/>
      <c r="G49" s="9">
        <f>SUM(G47:G48)</f>
        <v>1277.82</v>
      </c>
    </row>
    <row r="50" spans="1:7" ht="15.75" thickTop="1" x14ac:dyDescent="0.25">
      <c r="D50" s="11"/>
      <c r="E50" s="12"/>
      <c r="F50" s="12"/>
      <c r="G50" s="13"/>
    </row>
    <row r="51" spans="1:7" x14ac:dyDescent="0.25">
      <c r="A51" t="s">
        <v>8</v>
      </c>
      <c r="D51" s="6" t="s">
        <v>30</v>
      </c>
      <c r="E51" s="15">
        <v>45292</v>
      </c>
      <c r="F51" s="14" t="s">
        <v>10</v>
      </c>
      <c r="G51" s="15">
        <v>45322</v>
      </c>
    </row>
    <row r="53" spans="1:7" x14ac:dyDescent="0.25">
      <c r="A53" s="14" t="s">
        <v>29</v>
      </c>
      <c r="B53" s="14" t="s">
        <v>9</v>
      </c>
      <c r="C53" t="s">
        <v>11</v>
      </c>
      <c r="D53" t="s">
        <v>6</v>
      </c>
      <c r="E53" t="s">
        <v>7</v>
      </c>
      <c r="F53" t="s">
        <v>82</v>
      </c>
      <c r="G53" t="s">
        <v>12</v>
      </c>
    </row>
    <row r="54" spans="1:7" x14ac:dyDescent="0.25">
      <c r="A54" s="1">
        <f>E51</f>
        <v>45292</v>
      </c>
      <c r="B54" s="1">
        <f>G51</f>
        <v>45322</v>
      </c>
      <c r="C54" t="s">
        <v>55</v>
      </c>
      <c r="D54" s="2">
        <f>'Rahmen Gesamt'!$E$19</f>
        <v>22.3</v>
      </c>
      <c r="E54">
        <f>B54-A54+1</f>
        <v>31</v>
      </c>
      <c r="F54" t="s">
        <v>83</v>
      </c>
      <c r="G54" s="2">
        <f>D54*E54</f>
        <v>691.30000000000007</v>
      </c>
    </row>
    <row r="55" spans="1:7" x14ac:dyDescent="0.25">
      <c r="A55" s="1">
        <f>E51</f>
        <v>45292</v>
      </c>
      <c r="B55" s="1">
        <f>G51</f>
        <v>45322</v>
      </c>
      <c r="C55" t="s">
        <v>40</v>
      </c>
      <c r="D55" s="2">
        <f>'Rahmen Gesamt'!$E$33</f>
        <v>22.22</v>
      </c>
      <c r="E55">
        <f t="shared" ref="E55" si="5">B55-A55+1</f>
        <v>31</v>
      </c>
      <c r="F55" t="s">
        <v>83</v>
      </c>
      <c r="G55" s="2">
        <f>D55*E55</f>
        <v>688.81999999999994</v>
      </c>
    </row>
    <row r="56" spans="1:7" ht="15.75" thickBot="1" x14ac:dyDescent="0.3">
      <c r="D56" s="7"/>
      <c r="E56" s="8" t="s">
        <v>13</v>
      </c>
      <c r="F56" s="8"/>
      <c r="G56" s="9">
        <f>SUM(G54:G55)</f>
        <v>1380.12</v>
      </c>
    </row>
    <row r="57" spans="1:7" ht="15.75" thickTop="1" x14ac:dyDescent="0.25"/>
    <row r="58" spans="1:7" x14ac:dyDescent="0.25">
      <c r="A58" t="s">
        <v>8</v>
      </c>
      <c r="D58" s="6" t="s">
        <v>30</v>
      </c>
      <c r="E58" s="15">
        <v>45323</v>
      </c>
      <c r="F58" s="14" t="s">
        <v>10</v>
      </c>
      <c r="G58" s="15">
        <v>45351</v>
      </c>
    </row>
    <row r="60" spans="1:7" x14ac:dyDescent="0.25">
      <c r="A60" s="14" t="s">
        <v>29</v>
      </c>
      <c r="B60" s="14" t="s">
        <v>9</v>
      </c>
      <c r="C60" t="s">
        <v>11</v>
      </c>
      <c r="D60" t="s">
        <v>6</v>
      </c>
      <c r="E60" t="s">
        <v>7</v>
      </c>
      <c r="F60" t="s">
        <v>82</v>
      </c>
      <c r="G60" t="s">
        <v>12</v>
      </c>
    </row>
    <row r="61" spans="1:7" x14ac:dyDescent="0.25">
      <c r="A61" s="1">
        <f>E58</f>
        <v>45323</v>
      </c>
      <c r="B61" s="1">
        <f>G58</f>
        <v>45351</v>
      </c>
      <c r="C61" t="s">
        <v>55</v>
      </c>
      <c r="D61" s="2">
        <f>'Rahmen Gesamt'!$E$19</f>
        <v>22.3</v>
      </c>
      <c r="E61">
        <f>B61-A61+1</f>
        <v>29</v>
      </c>
      <c r="F61" t="s">
        <v>83</v>
      </c>
      <c r="G61" s="2">
        <f>D61*E61</f>
        <v>646.70000000000005</v>
      </c>
    </row>
    <row r="62" spans="1:7" x14ac:dyDescent="0.25">
      <c r="A62" s="1">
        <f>E58</f>
        <v>45323</v>
      </c>
      <c r="B62" s="1">
        <f>G58</f>
        <v>45351</v>
      </c>
      <c r="C62" t="s">
        <v>40</v>
      </c>
      <c r="D62" s="2">
        <f>'Rahmen Gesamt'!$E$33</f>
        <v>22.22</v>
      </c>
      <c r="E62">
        <f t="shared" ref="E62" si="6">B62-A62+1</f>
        <v>29</v>
      </c>
      <c r="F62" t="s">
        <v>83</v>
      </c>
      <c r="G62" s="2">
        <f>D62*E62</f>
        <v>644.38</v>
      </c>
    </row>
    <row r="63" spans="1:7" ht="15.75" thickBot="1" x14ac:dyDescent="0.3">
      <c r="D63" s="7"/>
      <c r="E63" s="8" t="s">
        <v>13</v>
      </c>
      <c r="F63" s="8"/>
      <c r="G63" s="9">
        <f>SUM(G61:G62)</f>
        <v>1291.08</v>
      </c>
    </row>
    <row r="64" spans="1:7" ht="15.75" thickTop="1" x14ac:dyDescent="0.25">
      <c r="D64" s="11"/>
      <c r="E64" s="12"/>
      <c r="F64" s="12"/>
      <c r="G64" s="13"/>
    </row>
    <row r="65" spans="1:7" x14ac:dyDescent="0.25">
      <c r="D65" s="11"/>
      <c r="E65" s="12"/>
      <c r="F65" s="12"/>
      <c r="G65" s="13"/>
    </row>
    <row r="66" spans="1:7" x14ac:dyDescent="0.25">
      <c r="A66" t="s">
        <v>8</v>
      </c>
      <c r="D66" s="6" t="s">
        <v>30</v>
      </c>
      <c r="E66" s="15">
        <v>45352</v>
      </c>
      <c r="F66" s="14" t="s">
        <v>10</v>
      </c>
      <c r="G66" s="15">
        <v>45382</v>
      </c>
    </row>
    <row r="68" spans="1:7" x14ac:dyDescent="0.25">
      <c r="A68" s="14" t="s">
        <v>29</v>
      </c>
      <c r="B68" s="14" t="s">
        <v>9</v>
      </c>
      <c r="C68" t="s">
        <v>11</v>
      </c>
      <c r="D68" t="s">
        <v>6</v>
      </c>
      <c r="E68" t="s">
        <v>7</v>
      </c>
      <c r="F68" t="s">
        <v>82</v>
      </c>
      <c r="G68" t="s">
        <v>12</v>
      </c>
    </row>
    <row r="69" spans="1:7" x14ac:dyDescent="0.25">
      <c r="A69" s="1">
        <f>E66</f>
        <v>45352</v>
      </c>
      <c r="B69" s="1">
        <f>G66</f>
        <v>45382</v>
      </c>
      <c r="C69" t="s">
        <v>55</v>
      </c>
      <c r="D69" s="2">
        <f>'Rahmen Gesamt'!$E$19</f>
        <v>22.3</v>
      </c>
      <c r="E69">
        <f>B69-A69+1</f>
        <v>31</v>
      </c>
      <c r="F69" t="s">
        <v>83</v>
      </c>
      <c r="G69" s="2">
        <f>D69*E69</f>
        <v>691.30000000000007</v>
      </c>
    </row>
    <row r="70" spans="1:7" x14ac:dyDescent="0.25">
      <c r="A70" s="1">
        <f>E66</f>
        <v>45352</v>
      </c>
      <c r="B70" s="1">
        <f>G66</f>
        <v>45382</v>
      </c>
      <c r="C70" t="s">
        <v>40</v>
      </c>
      <c r="D70" s="2">
        <f>'Rahmen Gesamt'!$E$33</f>
        <v>22.22</v>
      </c>
      <c r="E70">
        <f t="shared" ref="E70" si="7">B70-A70+1</f>
        <v>31</v>
      </c>
      <c r="F70" t="s">
        <v>83</v>
      </c>
      <c r="G70" s="2">
        <f>D70*E70</f>
        <v>688.81999999999994</v>
      </c>
    </row>
    <row r="71" spans="1:7" ht="15.75" thickBot="1" x14ac:dyDescent="0.3">
      <c r="D71" s="7"/>
      <c r="E71" s="8" t="s">
        <v>13</v>
      </c>
      <c r="F71" s="8"/>
      <c r="G71" s="9">
        <f>SUM(G69:G70)</f>
        <v>1380.12</v>
      </c>
    </row>
    <row r="72" spans="1:7" ht="15.75" thickTop="1" x14ac:dyDescent="0.25">
      <c r="D72" s="11"/>
      <c r="E72" s="12"/>
      <c r="F72" s="12"/>
      <c r="G72" s="13"/>
    </row>
    <row r="73" spans="1:7" x14ac:dyDescent="0.25">
      <c r="A73" t="s">
        <v>8</v>
      </c>
      <c r="D73" s="6" t="s">
        <v>30</v>
      </c>
      <c r="E73" s="15">
        <v>45383</v>
      </c>
      <c r="F73" s="14" t="s">
        <v>10</v>
      </c>
      <c r="G73" s="15">
        <v>45412</v>
      </c>
    </row>
    <row r="75" spans="1:7" x14ac:dyDescent="0.25">
      <c r="A75" s="14" t="s">
        <v>29</v>
      </c>
      <c r="B75" s="14" t="s">
        <v>9</v>
      </c>
      <c r="C75" t="s">
        <v>11</v>
      </c>
      <c r="D75" t="s">
        <v>6</v>
      </c>
      <c r="E75" t="s">
        <v>7</v>
      </c>
      <c r="F75" t="s">
        <v>82</v>
      </c>
      <c r="G75" t="s">
        <v>12</v>
      </c>
    </row>
    <row r="76" spans="1:7" x14ac:dyDescent="0.25">
      <c r="A76" s="1">
        <f>E73</f>
        <v>45383</v>
      </c>
      <c r="B76" s="1">
        <f>G73</f>
        <v>45412</v>
      </c>
      <c r="C76" t="s">
        <v>55</v>
      </c>
      <c r="D76" s="2">
        <f>'Rahmen Gesamt'!$E$19</f>
        <v>22.3</v>
      </c>
      <c r="E76">
        <f>B76-A76+1</f>
        <v>30</v>
      </c>
      <c r="F76" t="s">
        <v>83</v>
      </c>
      <c r="G76" s="2">
        <f>D76*E76</f>
        <v>669</v>
      </c>
    </row>
    <row r="77" spans="1:7" x14ac:dyDescent="0.25">
      <c r="A77" s="1">
        <f>E73</f>
        <v>45383</v>
      </c>
      <c r="B77" s="1">
        <f>G73</f>
        <v>45412</v>
      </c>
      <c r="C77" t="s">
        <v>40</v>
      </c>
      <c r="D77" s="2">
        <f>'Rahmen Gesamt'!$E$33</f>
        <v>22.22</v>
      </c>
      <c r="E77">
        <f t="shared" ref="E77" si="8">B77-A77+1</f>
        <v>30</v>
      </c>
      <c r="F77" t="s">
        <v>83</v>
      </c>
      <c r="G77" s="2">
        <f>D77*E77</f>
        <v>666.59999999999991</v>
      </c>
    </row>
    <row r="78" spans="1:7" ht="15.75" thickBot="1" x14ac:dyDescent="0.3">
      <c r="D78" s="7"/>
      <c r="E78" s="8" t="s">
        <v>13</v>
      </c>
      <c r="F78" s="8"/>
      <c r="G78" s="9">
        <f>SUM(G76:G77)</f>
        <v>1335.6</v>
      </c>
    </row>
    <row r="79" spans="1:7" ht="15.75" thickTop="1" x14ac:dyDescent="0.25"/>
    <row r="80" spans="1:7" ht="15.75" x14ac:dyDescent="0.25">
      <c r="A80" s="45" t="s">
        <v>53</v>
      </c>
      <c r="B80" s="45"/>
      <c r="C80" s="45"/>
      <c r="D80" s="45"/>
      <c r="E80" s="45"/>
      <c r="F80" s="45"/>
      <c r="G80" s="45"/>
    </row>
    <row r="82" spans="1:7" x14ac:dyDescent="0.25">
      <c r="A82" t="s">
        <v>8</v>
      </c>
      <c r="D82" s="6" t="s">
        <v>30</v>
      </c>
      <c r="E82" s="15">
        <v>45413</v>
      </c>
      <c r="F82" s="14" t="s">
        <v>10</v>
      </c>
      <c r="G82" s="15">
        <v>45443</v>
      </c>
    </row>
    <row r="84" spans="1:7" x14ac:dyDescent="0.25">
      <c r="A84" s="14" t="s">
        <v>29</v>
      </c>
      <c r="B84" s="14" t="s">
        <v>9</v>
      </c>
      <c r="C84" t="s">
        <v>11</v>
      </c>
      <c r="D84" t="s">
        <v>6</v>
      </c>
      <c r="E84" t="s">
        <v>7</v>
      </c>
      <c r="F84" t="s">
        <v>82</v>
      </c>
      <c r="G84" t="s">
        <v>12</v>
      </c>
    </row>
    <row r="85" spans="1:7" x14ac:dyDescent="0.25">
      <c r="A85" s="1">
        <f>E82</f>
        <v>45413</v>
      </c>
      <c r="B85" s="1">
        <f>G82</f>
        <v>45443</v>
      </c>
      <c r="C85" t="s">
        <v>55</v>
      </c>
      <c r="D85" s="2">
        <f>'Rahmen Gesamt'!$E$19</f>
        <v>22.3</v>
      </c>
      <c r="E85">
        <f>B85-A85+1</f>
        <v>31</v>
      </c>
      <c r="F85" t="s">
        <v>83</v>
      </c>
      <c r="G85" s="2">
        <f>D85*E85</f>
        <v>691.30000000000007</v>
      </c>
    </row>
    <row r="86" spans="1:7" x14ac:dyDescent="0.25">
      <c r="A86" s="1">
        <f>E82</f>
        <v>45413</v>
      </c>
      <c r="B86" s="1">
        <f>G82</f>
        <v>45443</v>
      </c>
      <c r="C86" t="s">
        <v>41</v>
      </c>
      <c r="D86" s="2">
        <f>'Rahmen Gesamt'!$E$34</f>
        <v>7.85</v>
      </c>
      <c r="E86">
        <f t="shared" ref="E86:E87" si="9">B86-A86+1</f>
        <v>31</v>
      </c>
      <c r="F86" t="s">
        <v>83</v>
      </c>
      <c r="G86" s="2">
        <f>D86*E86</f>
        <v>243.35</v>
      </c>
    </row>
    <row r="87" spans="1:7" x14ac:dyDescent="0.25">
      <c r="A87" s="1">
        <f>E82</f>
        <v>45413</v>
      </c>
      <c r="B87" s="1">
        <f>G82</f>
        <v>45443</v>
      </c>
      <c r="C87" t="s">
        <v>47</v>
      </c>
      <c r="D87" s="2">
        <f>ROUND('Rahmen Gesamt'!$E$28*'Rahmen Gesamt'!$C$46,2)</f>
        <v>3.31</v>
      </c>
      <c r="E87">
        <f t="shared" si="9"/>
        <v>31</v>
      </c>
      <c r="F87" t="s">
        <v>83</v>
      </c>
      <c r="G87" s="2">
        <f>D87*E87</f>
        <v>102.61</v>
      </c>
    </row>
    <row r="88" spans="1:7" ht="15.75" thickBot="1" x14ac:dyDescent="0.3">
      <c r="D88" s="7"/>
      <c r="E88" s="8" t="s">
        <v>13</v>
      </c>
      <c r="F88" s="8"/>
      <c r="G88" s="9">
        <f>SUM(G85:G87)</f>
        <v>1037.26</v>
      </c>
    </row>
    <row r="89" spans="1:7" ht="15.75" thickTop="1" x14ac:dyDescent="0.25"/>
    <row r="90" spans="1:7" x14ac:dyDescent="0.25">
      <c r="A90" t="s">
        <v>8</v>
      </c>
      <c r="D90" s="6" t="s">
        <v>30</v>
      </c>
      <c r="E90" s="15">
        <v>45444</v>
      </c>
      <c r="F90" s="14" t="s">
        <v>10</v>
      </c>
      <c r="G90" s="15">
        <v>45473</v>
      </c>
    </row>
    <row r="92" spans="1:7" x14ac:dyDescent="0.25">
      <c r="A92" s="14" t="s">
        <v>29</v>
      </c>
      <c r="B92" s="14" t="s">
        <v>9</v>
      </c>
      <c r="C92" t="s">
        <v>11</v>
      </c>
      <c r="D92" t="s">
        <v>6</v>
      </c>
      <c r="E92" t="s">
        <v>7</v>
      </c>
      <c r="F92" t="s">
        <v>82</v>
      </c>
      <c r="G92" t="s">
        <v>12</v>
      </c>
    </row>
    <row r="93" spans="1:7" x14ac:dyDescent="0.25">
      <c r="A93" s="1">
        <f>E90</f>
        <v>45444</v>
      </c>
      <c r="B93" s="1">
        <f>G90</f>
        <v>45473</v>
      </c>
      <c r="C93" t="s">
        <v>55</v>
      </c>
      <c r="D93" s="2">
        <f>'Rahmen Gesamt'!$E$19</f>
        <v>22.3</v>
      </c>
      <c r="E93">
        <f>B93-A93+1</f>
        <v>30</v>
      </c>
      <c r="F93" t="s">
        <v>83</v>
      </c>
      <c r="G93" s="2">
        <f>D93*E93</f>
        <v>669</v>
      </c>
    </row>
    <row r="94" spans="1:7" x14ac:dyDescent="0.25">
      <c r="A94" s="1">
        <f>E90</f>
        <v>45444</v>
      </c>
      <c r="B94" s="1">
        <f>G90</f>
        <v>45473</v>
      </c>
      <c r="C94" t="s">
        <v>41</v>
      </c>
      <c r="D94" s="2">
        <f>'Rahmen Gesamt'!$E$34</f>
        <v>7.85</v>
      </c>
      <c r="E94">
        <f t="shared" ref="E94:E95" si="10">B94-A94+1</f>
        <v>30</v>
      </c>
      <c r="F94" t="s">
        <v>83</v>
      </c>
      <c r="G94" s="2">
        <f>D94*E94</f>
        <v>235.5</v>
      </c>
    </row>
    <row r="95" spans="1:7" x14ac:dyDescent="0.25">
      <c r="A95" s="1">
        <f>E90</f>
        <v>45444</v>
      </c>
      <c r="B95" s="1">
        <f>G90</f>
        <v>45473</v>
      </c>
      <c r="C95" t="s">
        <v>47</v>
      </c>
      <c r="D95" s="2">
        <f>ROUND('Rahmen Gesamt'!$E$28*'Rahmen Gesamt'!$C$46,2)</f>
        <v>3.31</v>
      </c>
      <c r="E95">
        <f t="shared" si="10"/>
        <v>30</v>
      </c>
      <c r="F95" t="s">
        <v>83</v>
      </c>
      <c r="G95" s="2">
        <f>D95*E95</f>
        <v>99.3</v>
      </c>
    </row>
    <row r="96" spans="1:7" ht="15.75" thickBot="1" x14ac:dyDescent="0.3">
      <c r="D96" s="7"/>
      <c r="E96" s="8" t="s">
        <v>13</v>
      </c>
      <c r="F96" s="8"/>
      <c r="G96" s="9">
        <f>SUM(G93:G95)</f>
        <v>1003.8</v>
      </c>
    </row>
    <row r="97" spans="1:7" ht="15.75" thickTop="1" x14ac:dyDescent="0.25">
      <c r="D97" s="11"/>
      <c r="E97" s="12"/>
      <c r="F97" s="12"/>
      <c r="G97" s="13"/>
    </row>
    <row r="98" spans="1:7" x14ac:dyDescent="0.25">
      <c r="A98" t="s">
        <v>8</v>
      </c>
      <c r="D98" s="6" t="s">
        <v>30</v>
      </c>
      <c r="E98" s="15">
        <v>45474</v>
      </c>
      <c r="F98" s="14" t="s">
        <v>10</v>
      </c>
      <c r="G98" s="15">
        <v>45504</v>
      </c>
    </row>
    <row r="100" spans="1:7" x14ac:dyDescent="0.25">
      <c r="A100" s="14" t="s">
        <v>29</v>
      </c>
      <c r="B100" s="14" t="s">
        <v>9</v>
      </c>
      <c r="C100" t="s">
        <v>11</v>
      </c>
      <c r="D100" t="s">
        <v>6</v>
      </c>
      <c r="E100" t="s">
        <v>7</v>
      </c>
      <c r="F100" t="s">
        <v>82</v>
      </c>
      <c r="G100" t="s">
        <v>12</v>
      </c>
    </row>
    <row r="101" spans="1:7" x14ac:dyDescent="0.25">
      <c r="A101" s="1">
        <f>E98</f>
        <v>45474</v>
      </c>
      <c r="B101" s="1">
        <f>G98</f>
        <v>45504</v>
      </c>
      <c r="C101" t="s">
        <v>55</v>
      </c>
      <c r="D101" s="2">
        <f>'Rahmen Gesamt'!$E$19</f>
        <v>22.3</v>
      </c>
      <c r="E101">
        <f>B101-A101+1</f>
        <v>31</v>
      </c>
      <c r="F101" t="s">
        <v>83</v>
      </c>
      <c r="G101" s="2">
        <f>D101*E101</f>
        <v>691.30000000000007</v>
      </c>
    </row>
    <row r="102" spans="1:7" x14ac:dyDescent="0.25">
      <c r="A102" s="1">
        <f>E98</f>
        <v>45474</v>
      </c>
      <c r="B102" s="1">
        <f>G98</f>
        <v>45504</v>
      </c>
      <c r="C102" t="s">
        <v>41</v>
      </c>
      <c r="D102" s="2">
        <f>'Rahmen Gesamt'!$E$34</f>
        <v>7.85</v>
      </c>
      <c r="E102">
        <f t="shared" ref="E102:E103" si="11">B102-A102+1</f>
        <v>31</v>
      </c>
      <c r="F102" t="s">
        <v>83</v>
      </c>
      <c r="G102" s="2">
        <f>D102*E102</f>
        <v>243.35</v>
      </c>
    </row>
    <row r="103" spans="1:7" x14ac:dyDescent="0.25">
      <c r="A103" s="1">
        <f>E98</f>
        <v>45474</v>
      </c>
      <c r="B103" s="1">
        <f>G98</f>
        <v>45504</v>
      </c>
      <c r="C103" t="s">
        <v>47</v>
      </c>
      <c r="D103" s="2">
        <f>ROUND('Rahmen Gesamt'!$E$28*'Rahmen Gesamt'!$C$46,2)</f>
        <v>3.31</v>
      </c>
      <c r="E103">
        <f t="shared" si="11"/>
        <v>31</v>
      </c>
      <c r="F103" t="s">
        <v>83</v>
      </c>
      <c r="G103" s="2">
        <f>D103*E103</f>
        <v>102.61</v>
      </c>
    </row>
    <row r="104" spans="1:7" ht="15.75" thickBot="1" x14ac:dyDescent="0.3">
      <c r="D104" s="7"/>
      <c r="E104" s="8" t="s">
        <v>13</v>
      </c>
      <c r="F104" s="8"/>
      <c r="G104" s="9">
        <f>SUM(G101:G103)</f>
        <v>1037.26</v>
      </c>
    </row>
    <row r="105" spans="1:7" ht="15.75" thickTop="1" x14ac:dyDescent="0.25"/>
    <row r="106" spans="1:7" x14ac:dyDescent="0.25">
      <c r="A106" t="s">
        <v>8</v>
      </c>
      <c r="D106" s="6" t="s">
        <v>30</v>
      </c>
      <c r="E106" s="15">
        <v>45505</v>
      </c>
      <c r="F106" s="14" t="s">
        <v>10</v>
      </c>
      <c r="G106" s="15">
        <v>45535</v>
      </c>
    </row>
    <row r="108" spans="1:7" x14ac:dyDescent="0.25">
      <c r="A108" s="14" t="s">
        <v>29</v>
      </c>
      <c r="B108" s="14" t="s">
        <v>9</v>
      </c>
      <c r="C108" t="s">
        <v>11</v>
      </c>
      <c r="D108" t="s">
        <v>6</v>
      </c>
      <c r="E108" t="s">
        <v>7</v>
      </c>
      <c r="F108" t="s">
        <v>82</v>
      </c>
      <c r="G108" t="s">
        <v>12</v>
      </c>
    </row>
    <row r="109" spans="1:7" x14ac:dyDescent="0.25">
      <c r="A109" s="1">
        <f>E106</f>
        <v>45505</v>
      </c>
      <c r="B109" s="1">
        <f>G106</f>
        <v>45535</v>
      </c>
      <c r="C109" t="s">
        <v>55</v>
      </c>
      <c r="D109" s="2">
        <f>'Rahmen Gesamt'!$E$19</f>
        <v>22.3</v>
      </c>
      <c r="E109">
        <f>B109-A109+1</f>
        <v>31</v>
      </c>
      <c r="F109" t="s">
        <v>83</v>
      </c>
      <c r="G109" s="2">
        <f>D109*E109</f>
        <v>691.30000000000007</v>
      </c>
    </row>
    <row r="110" spans="1:7" x14ac:dyDescent="0.25">
      <c r="A110" s="1">
        <f>E106</f>
        <v>45505</v>
      </c>
      <c r="B110" s="1">
        <f>G106</f>
        <v>45535</v>
      </c>
      <c r="C110" t="s">
        <v>41</v>
      </c>
      <c r="D110" s="2">
        <f>'Rahmen Gesamt'!$E$34</f>
        <v>7.85</v>
      </c>
      <c r="E110">
        <f t="shared" ref="E110:E111" si="12">B110-A110+1</f>
        <v>31</v>
      </c>
      <c r="F110" t="s">
        <v>83</v>
      </c>
      <c r="G110" s="2">
        <f>D110*E110</f>
        <v>243.35</v>
      </c>
    </row>
    <row r="111" spans="1:7" x14ac:dyDescent="0.25">
      <c r="A111" s="1">
        <f>E106</f>
        <v>45505</v>
      </c>
      <c r="B111" s="1">
        <f>G106</f>
        <v>45535</v>
      </c>
      <c r="C111" t="s">
        <v>47</v>
      </c>
      <c r="D111" s="2">
        <f>ROUND('Rahmen Gesamt'!$E$28*'Rahmen Gesamt'!$C$46,2)</f>
        <v>3.31</v>
      </c>
      <c r="E111">
        <f t="shared" si="12"/>
        <v>31</v>
      </c>
      <c r="F111" t="s">
        <v>83</v>
      </c>
      <c r="G111" s="2">
        <f>D111*E111</f>
        <v>102.61</v>
      </c>
    </row>
    <row r="112" spans="1:7" ht="15.75" thickBot="1" x14ac:dyDescent="0.3">
      <c r="D112" s="7"/>
      <c r="E112" s="8" t="s">
        <v>13</v>
      </c>
      <c r="F112" s="8"/>
      <c r="G112" s="9">
        <f>SUM(G109:G111)</f>
        <v>1037.26</v>
      </c>
    </row>
    <row r="113" spans="1:11" ht="15.75" thickTop="1" x14ac:dyDescent="0.25"/>
    <row r="114" spans="1:11" x14ac:dyDescent="0.25">
      <c r="A114" t="s">
        <v>8</v>
      </c>
      <c r="D114" s="6" t="s">
        <v>30</v>
      </c>
      <c r="E114" s="15">
        <v>45536</v>
      </c>
      <c r="F114" s="14" t="s">
        <v>10</v>
      </c>
      <c r="G114" s="15">
        <v>45565</v>
      </c>
    </row>
    <row r="116" spans="1:11" x14ac:dyDescent="0.25">
      <c r="A116" s="14" t="s">
        <v>29</v>
      </c>
      <c r="B116" s="14" t="s">
        <v>9</v>
      </c>
      <c r="C116" t="s">
        <v>11</v>
      </c>
      <c r="D116" t="s">
        <v>6</v>
      </c>
      <c r="E116" t="s">
        <v>7</v>
      </c>
      <c r="F116" t="s">
        <v>82</v>
      </c>
      <c r="G116" t="s">
        <v>12</v>
      </c>
    </row>
    <row r="117" spans="1:11" x14ac:dyDescent="0.25">
      <c r="A117" s="1">
        <f>E114</f>
        <v>45536</v>
      </c>
      <c r="B117" s="1">
        <f>G114</f>
        <v>45565</v>
      </c>
      <c r="C117" t="s">
        <v>55</v>
      </c>
      <c r="D117" s="2">
        <f>'Rahmen Gesamt'!$E$19</f>
        <v>22.3</v>
      </c>
      <c r="E117">
        <f>B117-A117+1</f>
        <v>30</v>
      </c>
      <c r="F117" t="s">
        <v>83</v>
      </c>
      <c r="G117" s="2">
        <f>D117*E117</f>
        <v>669</v>
      </c>
    </row>
    <row r="118" spans="1:11" x14ac:dyDescent="0.25">
      <c r="A118" s="1">
        <f>E114</f>
        <v>45536</v>
      </c>
      <c r="B118" s="1">
        <f>G114</f>
        <v>45565</v>
      </c>
      <c r="C118" t="s">
        <v>41</v>
      </c>
      <c r="D118" s="2">
        <f>'Rahmen Gesamt'!$E$34</f>
        <v>7.85</v>
      </c>
      <c r="E118">
        <f t="shared" ref="E118:E119" si="13">B118-A118+1</f>
        <v>30</v>
      </c>
      <c r="F118" t="s">
        <v>83</v>
      </c>
      <c r="G118" s="2">
        <f>D118*E118</f>
        <v>235.5</v>
      </c>
    </row>
    <row r="119" spans="1:11" x14ac:dyDescent="0.25">
      <c r="A119" s="1">
        <f>E114</f>
        <v>45536</v>
      </c>
      <c r="B119" s="1">
        <f>G114</f>
        <v>45565</v>
      </c>
      <c r="C119" t="s">
        <v>47</v>
      </c>
      <c r="D119" s="2">
        <f>ROUND('Rahmen Gesamt'!$E$28*'Rahmen Gesamt'!$C$46,2)</f>
        <v>3.31</v>
      </c>
      <c r="E119">
        <f t="shared" si="13"/>
        <v>30</v>
      </c>
      <c r="F119" t="s">
        <v>83</v>
      </c>
      <c r="G119" s="2">
        <f>D119*E119</f>
        <v>99.3</v>
      </c>
    </row>
    <row r="120" spans="1:11" ht="15.75" thickBot="1" x14ac:dyDescent="0.3">
      <c r="D120" s="7"/>
      <c r="E120" s="8" t="s">
        <v>13</v>
      </c>
      <c r="F120" s="8"/>
      <c r="G120" s="9">
        <f>SUM(G117:G119)</f>
        <v>1003.8</v>
      </c>
    </row>
    <row r="121" spans="1:11" ht="15.75" thickTop="1" x14ac:dyDescent="0.25">
      <c r="D121" s="11"/>
      <c r="E121" s="12"/>
      <c r="F121" s="12"/>
      <c r="G121" s="13"/>
    </row>
    <row r="122" spans="1:11" x14ac:dyDescent="0.25">
      <c r="A122" t="s">
        <v>8</v>
      </c>
      <c r="D122" s="6" t="s">
        <v>30</v>
      </c>
      <c r="E122" s="15">
        <v>45566</v>
      </c>
      <c r="F122" s="14" t="s">
        <v>10</v>
      </c>
      <c r="G122" s="15">
        <v>45596</v>
      </c>
    </row>
    <row r="124" spans="1:11" x14ac:dyDescent="0.25">
      <c r="A124" s="14" t="s">
        <v>29</v>
      </c>
      <c r="B124" s="14" t="s">
        <v>9</v>
      </c>
      <c r="C124" t="s">
        <v>11</v>
      </c>
      <c r="D124" t="s">
        <v>6</v>
      </c>
      <c r="E124" t="s">
        <v>7</v>
      </c>
      <c r="F124" t="s">
        <v>82</v>
      </c>
      <c r="G124" t="s">
        <v>12</v>
      </c>
    </row>
    <row r="125" spans="1:11" x14ac:dyDescent="0.25">
      <c r="A125" s="1">
        <f>E122</f>
        <v>45566</v>
      </c>
      <c r="B125" s="1">
        <f>G122</f>
        <v>45596</v>
      </c>
      <c r="C125" t="s">
        <v>55</v>
      </c>
      <c r="D125" s="2">
        <f>'Rahmen Gesamt'!$E$19</f>
        <v>22.3</v>
      </c>
      <c r="E125">
        <f>B125-A125+1</f>
        <v>31</v>
      </c>
      <c r="F125" t="s">
        <v>83</v>
      </c>
      <c r="G125" s="2">
        <f>D125*E125</f>
        <v>691.30000000000007</v>
      </c>
    </row>
    <row r="126" spans="1:11" x14ac:dyDescent="0.25">
      <c r="A126" s="1">
        <f>E122</f>
        <v>45566</v>
      </c>
      <c r="B126" s="1">
        <f>G122</f>
        <v>45596</v>
      </c>
      <c r="C126" t="s">
        <v>41</v>
      </c>
      <c r="D126" s="2">
        <f>'Rahmen Gesamt'!$E$34</f>
        <v>7.85</v>
      </c>
      <c r="E126">
        <f t="shared" ref="E126:E127" si="14">B126-A126+1</f>
        <v>31</v>
      </c>
      <c r="F126" t="s">
        <v>83</v>
      </c>
      <c r="G126" s="2">
        <f>D126*E126</f>
        <v>243.35</v>
      </c>
    </row>
    <row r="127" spans="1:11" x14ac:dyDescent="0.25">
      <c r="A127" s="1">
        <f>E122</f>
        <v>45566</v>
      </c>
      <c r="B127" s="1">
        <f>G122</f>
        <v>45596</v>
      </c>
      <c r="C127" t="s">
        <v>47</v>
      </c>
      <c r="D127" s="2">
        <f>ROUND('Rahmen Gesamt'!$E$28*'Rahmen Gesamt'!$C$46,2)</f>
        <v>3.31</v>
      </c>
      <c r="E127">
        <f t="shared" si="14"/>
        <v>31</v>
      </c>
      <c r="F127" t="s">
        <v>83</v>
      </c>
      <c r="G127" s="2">
        <f>D127*E127</f>
        <v>102.61</v>
      </c>
      <c r="J127" s="2"/>
      <c r="K127" s="2"/>
    </row>
    <row r="128" spans="1:11" ht="15.75" thickBot="1" x14ac:dyDescent="0.3">
      <c r="D128" s="7"/>
      <c r="E128" s="8" t="s">
        <v>13</v>
      </c>
      <c r="F128" s="8"/>
      <c r="G128" s="9">
        <f>SUM(G125:G127)</f>
        <v>1037.26</v>
      </c>
      <c r="J128" s="17"/>
      <c r="K128" s="17"/>
    </row>
    <row r="129" spans="1:11" ht="15.75" thickTop="1" x14ac:dyDescent="0.25">
      <c r="J129" s="46"/>
      <c r="K129" s="46"/>
    </row>
    <row r="130" spans="1:11" x14ac:dyDescent="0.25">
      <c r="A130" t="s">
        <v>8</v>
      </c>
      <c r="D130" s="6" t="s">
        <v>30</v>
      </c>
      <c r="E130" s="15">
        <v>45597</v>
      </c>
      <c r="F130" s="14" t="s">
        <v>10</v>
      </c>
      <c r="G130" s="15">
        <v>45626</v>
      </c>
      <c r="J130" s="46"/>
      <c r="K130" s="46"/>
    </row>
    <row r="131" spans="1:11" x14ac:dyDescent="0.25">
      <c r="J131" s="46"/>
      <c r="K131" s="46"/>
    </row>
    <row r="132" spans="1:11" x14ac:dyDescent="0.25">
      <c r="A132" s="14" t="s">
        <v>29</v>
      </c>
      <c r="B132" s="14" t="s">
        <v>9</v>
      </c>
      <c r="C132" t="s">
        <v>11</v>
      </c>
      <c r="D132" t="s">
        <v>6</v>
      </c>
      <c r="E132" t="s">
        <v>7</v>
      </c>
      <c r="F132" t="s">
        <v>82</v>
      </c>
      <c r="G132" t="s">
        <v>12</v>
      </c>
      <c r="J132" s="17"/>
      <c r="K132" s="17"/>
    </row>
    <row r="133" spans="1:11" x14ac:dyDescent="0.25">
      <c r="A133" s="1">
        <f>E130</f>
        <v>45597</v>
      </c>
      <c r="B133" s="1">
        <f>G130</f>
        <v>45626</v>
      </c>
      <c r="C133" t="s">
        <v>55</v>
      </c>
      <c r="D133" s="2">
        <f>'Rahmen Gesamt'!$E$19</f>
        <v>22.3</v>
      </c>
      <c r="E133">
        <f>B133-A133+1</f>
        <v>30</v>
      </c>
      <c r="F133" t="s">
        <v>83</v>
      </c>
      <c r="G133" s="2">
        <f>D133*E133</f>
        <v>669</v>
      </c>
    </row>
    <row r="134" spans="1:11" x14ac:dyDescent="0.25">
      <c r="A134" s="1">
        <f>E130</f>
        <v>45597</v>
      </c>
      <c r="B134" s="1">
        <f>G130</f>
        <v>45626</v>
      </c>
      <c r="C134" t="s">
        <v>41</v>
      </c>
      <c r="D134" s="2">
        <f>'Rahmen Gesamt'!$E$34</f>
        <v>7.85</v>
      </c>
      <c r="E134">
        <f t="shared" ref="E134:E135" si="15">B134-A134+1</f>
        <v>30</v>
      </c>
      <c r="F134" t="s">
        <v>83</v>
      </c>
      <c r="G134" s="2">
        <f>D134*E134</f>
        <v>235.5</v>
      </c>
    </row>
    <row r="135" spans="1:11" x14ac:dyDescent="0.25">
      <c r="A135" s="1">
        <f>E130</f>
        <v>45597</v>
      </c>
      <c r="B135" s="1">
        <f>G130</f>
        <v>45626</v>
      </c>
      <c r="C135" t="s">
        <v>47</v>
      </c>
      <c r="D135" s="2">
        <f>ROUND('Rahmen Gesamt'!$E$28*'Rahmen Gesamt'!$C$46,2)</f>
        <v>3.31</v>
      </c>
      <c r="E135">
        <f t="shared" si="15"/>
        <v>30</v>
      </c>
      <c r="F135" t="s">
        <v>83</v>
      </c>
      <c r="G135" s="2">
        <f>D135*E135</f>
        <v>99.3</v>
      </c>
    </row>
    <row r="136" spans="1:11" ht="15.75" thickBot="1" x14ac:dyDescent="0.3">
      <c r="D136" s="7"/>
      <c r="E136" s="8" t="s">
        <v>13</v>
      </c>
      <c r="F136" s="8"/>
      <c r="G136" s="9">
        <f>SUM(G133:G135)</f>
        <v>1003.8</v>
      </c>
    </row>
    <row r="137" spans="1:11" ht="15.75" thickTop="1" x14ac:dyDescent="0.25"/>
    <row r="138" spans="1:11" ht="15.75" x14ac:dyDescent="0.25">
      <c r="A138" s="45" t="s">
        <v>54</v>
      </c>
      <c r="B138" s="45"/>
      <c r="C138" s="45"/>
      <c r="D138" s="45"/>
      <c r="E138" s="45"/>
      <c r="F138" s="45"/>
      <c r="G138" s="45"/>
    </row>
    <row r="139" spans="1:11" x14ac:dyDescent="0.25">
      <c r="A139" s="10"/>
    </row>
    <row r="140" spans="1:11" x14ac:dyDescent="0.25">
      <c r="A140" t="s">
        <v>8</v>
      </c>
      <c r="D140" s="6" t="s">
        <v>30</v>
      </c>
      <c r="E140" s="15">
        <v>45627</v>
      </c>
      <c r="F140" s="14" t="s">
        <v>10</v>
      </c>
      <c r="G140" s="15">
        <v>45657</v>
      </c>
    </row>
    <row r="142" spans="1:11" x14ac:dyDescent="0.25">
      <c r="A142" s="14" t="s">
        <v>29</v>
      </c>
      <c r="B142" s="14" t="s">
        <v>9</v>
      </c>
      <c r="C142" t="s">
        <v>11</v>
      </c>
      <c r="D142" t="s">
        <v>6</v>
      </c>
      <c r="E142" t="s">
        <v>7</v>
      </c>
      <c r="F142" t="s">
        <v>82</v>
      </c>
      <c r="G142" t="s">
        <v>12</v>
      </c>
    </row>
    <row r="143" spans="1:11" x14ac:dyDescent="0.25">
      <c r="A143" s="1">
        <f>E140</f>
        <v>45627</v>
      </c>
      <c r="B143" s="1">
        <f>G140</f>
        <v>45657</v>
      </c>
      <c r="C143" t="s">
        <v>55</v>
      </c>
      <c r="D143" s="2">
        <f>'Rahmen Gesamt'!$E$19</f>
        <v>22.3</v>
      </c>
      <c r="E143">
        <f>B143-A143+1</f>
        <v>31</v>
      </c>
      <c r="F143" t="s">
        <v>83</v>
      </c>
      <c r="G143" s="2">
        <f>D143*E143</f>
        <v>691.30000000000007</v>
      </c>
    </row>
    <row r="144" spans="1:11" x14ac:dyDescent="0.25">
      <c r="A144" s="1">
        <f>E140</f>
        <v>45627</v>
      </c>
      <c r="B144" s="1">
        <f>G140</f>
        <v>45657</v>
      </c>
      <c r="C144" t="s">
        <v>40</v>
      </c>
      <c r="D144" s="2">
        <f>'Rahmen Gesamt'!$E$33</f>
        <v>22.22</v>
      </c>
      <c r="E144">
        <f t="shared" ref="E144" si="16">B144-A144+1</f>
        <v>31</v>
      </c>
      <c r="F144" t="s">
        <v>83</v>
      </c>
      <c r="G144" s="2">
        <f>D144*E144</f>
        <v>688.81999999999994</v>
      </c>
    </row>
    <row r="145" spans="1:7" ht="15.75" thickBot="1" x14ac:dyDescent="0.3">
      <c r="D145" s="7"/>
      <c r="E145" s="8" t="s">
        <v>13</v>
      </c>
      <c r="F145" s="8"/>
      <c r="G145" s="9">
        <f>SUM(G143:G144)</f>
        <v>1380.12</v>
      </c>
    </row>
    <row r="146" spans="1:7" ht="15.75" thickTop="1" x14ac:dyDescent="0.25"/>
    <row r="147" spans="1:7" x14ac:dyDescent="0.25">
      <c r="A147" t="s">
        <v>8</v>
      </c>
      <c r="D147" s="6" t="s">
        <v>30</v>
      </c>
      <c r="E147" s="15">
        <v>45658</v>
      </c>
      <c r="F147" s="14" t="s">
        <v>10</v>
      </c>
      <c r="G147" s="15">
        <v>45688</v>
      </c>
    </row>
    <row r="149" spans="1:7" x14ac:dyDescent="0.25">
      <c r="A149" s="14" t="s">
        <v>29</v>
      </c>
      <c r="B149" s="14" t="s">
        <v>9</v>
      </c>
      <c r="C149" t="s">
        <v>11</v>
      </c>
      <c r="D149" t="s">
        <v>6</v>
      </c>
      <c r="E149" t="s">
        <v>7</v>
      </c>
      <c r="F149" t="s">
        <v>82</v>
      </c>
      <c r="G149" t="s">
        <v>12</v>
      </c>
    </row>
    <row r="150" spans="1:7" x14ac:dyDescent="0.25">
      <c r="A150" s="1">
        <f>E147</f>
        <v>45658</v>
      </c>
      <c r="B150" s="1">
        <f>G147</f>
        <v>45688</v>
      </c>
      <c r="C150" t="s">
        <v>55</v>
      </c>
      <c r="D150" s="2">
        <f>'Rahmen Gesamt'!$E$19</f>
        <v>22.3</v>
      </c>
      <c r="E150">
        <f>B150-A150+1</f>
        <v>31</v>
      </c>
      <c r="F150" t="s">
        <v>83</v>
      </c>
      <c r="G150" s="2">
        <f>D150*E150</f>
        <v>691.30000000000007</v>
      </c>
    </row>
    <row r="151" spans="1:7" x14ac:dyDescent="0.25">
      <c r="A151" s="1">
        <f>E147</f>
        <v>45658</v>
      </c>
      <c r="B151" s="1">
        <f>G147</f>
        <v>45688</v>
      </c>
      <c r="C151" t="s">
        <v>40</v>
      </c>
      <c r="D151" s="2">
        <f>'Rahmen Gesamt'!$E$33</f>
        <v>22.22</v>
      </c>
      <c r="E151">
        <f t="shared" ref="E151" si="17">B151-A151+1</f>
        <v>31</v>
      </c>
      <c r="F151" t="s">
        <v>83</v>
      </c>
      <c r="G151" s="2">
        <f>D151*E151</f>
        <v>688.81999999999994</v>
      </c>
    </row>
    <row r="152" spans="1:7" ht="15.75" thickBot="1" x14ac:dyDescent="0.3">
      <c r="D152" s="7"/>
      <c r="E152" s="8" t="s">
        <v>13</v>
      </c>
      <c r="F152" s="8"/>
      <c r="G152" s="9">
        <f>SUM(G150:G151)</f>
        <v>1380.12</v>
      </c>
    </row>
    <row r="153" spans="1:7" ht="15.75" thickTop="1" x14ac:dyDescent="0.25"/>
    <row r="154" spans="1:7" x14ac:dyDescent="0.25">
      <c r="A154" t="s">
        <v>8</v>
      </c>
      <c r="D154" s="6" t="s">
        <v>30</v>
      </c>
      <c r="E154" s="15">
        <v>45689</v>
      </c>
      <c r="F154" s="14" t="s">
        <v>10</v>
      </c>
      <c r="G154" s="15">
        <v>45716</v>
      </c>
    </row>
    <row r="156" spans="1:7" x14ac:dyDescent="0.25">
      <c r="A156" s="14" t="s">
        <v>29</v>
      </c>
      <c r="B156" s="14" t="s">
        <v>9</v>
      </c>
      <c r="C156" t="s">
        <v>11</v>
      </c>
      <c r="D156" t="s">
        <v>6</v>
      </c>
      <c r="E156" t="s">
        <v>7</v>
      </c>
      <c r="F156" t="s">
        <v>82</v>
      </c>
      <c r="G156" t="s">
        <v>12</v>
      </c>
    </row>
    <row r="157" spans="1:7" x14ac:dyDescent="0.25">
      <c r="A157" s="1">
        <f>E154</f>
        <v>45689</v>
      </c>
      <c r="B157" s="1">
        <f>G154</f>
        <v>45716</v>
      </c>
      <c r="C157" t="s">
        <v>55</v>
      </c>
      <c r="D157" s="2">
        <f>'Rahmen Gesamt'!$E$19</f>
        <v>22.3</v>
      </c>
      <c r="E157">
        <f>B157-A157+1</f>
        <v>28</v>
      </c>
      <c r="F157" t="s">
        <v>83</v>
      </c>
      <c r="G157" s="2">
        <f>D157*E157</f>
        <v>624.4</v>
      </c>
    </row>
    <row r="158" spans="1:7" x14ac:dyDescent="0.25">
      <c r="A158" s="1">
        <f>E154</f>
        <v>45689</v>
      </c>
      <c r="B158" s="1">
        <f>G154</f>
        <v>45716</v>
      </c>
      <c r="C158" t="s">
        <v>40</v>
      </c>
      <c r="D158" s="2">
        <f>'Rahmen Gesamt'!$E$33</f>
        <v>22.22</v>
      </c>
      <c r="E158">
        <f t="shared" ref="E158" si="18">B158-A158+1</f>
        <v>28</v>
      </c>
      <c r="F158" t="s">
        <v>83</v>
      </c>
      <c r="G158" s="2">
        <f>D158*E158</f>
        <v>622.16</v>
      </c>
    </row>
    <row r="159" spans="1:7" ht="15.75" thickBot="1" x14ac:dyDescent="0.3">
      <c r="D159" s="7"/>
      <c r="E159" s="8" t="s">
        <v>13</v>
      </c>
      <c r="F159" s="8"/>
      <c r="G159" s="9">
        <f>SUM(G157:G158)</f>
        <v>1246.56</v>
      </c>
    </row>
    <row r="160" spans="1:7" ht="15.75" thickTop="1" x14ac:dyDescent="0.25">
      <c r="D160" s="11"/>
      <c r="E160" s="12"/>
      <c r="F160" s="13"/>
    </row>
  </sheetData>
  <sheetProtection password="DB81" sheet="1" objects="1" scenarios="1"/>
  <mergeCells count="7">
    <mergeCell ref="A138:G138"/>
    <mergeCell ref="J129:K131"/>
    <mergeCell ref="A1:G1"/>
    <mergeCell ref="A3:G3"/>
    <mergeCell ref="A34:G34"/>
    <mergeCell ref="A35:G35"/>
    <mergeCell ref="A80:G80"/>
  </mergeCells>
  <pageMargins left="0.7" right="0.7" top="0.78740157499999996" bottom="0.78740157499999996"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 zoomScale="130" zoomScaleNormal="130" workbookViewId="0">
      <selection activeCell="A33" sqref="A33"/>
    </sheetView>
  </sheetViews>
  <sheetFormatPr baseColWidth="10" defaultRowHeight="15" x14ac:dyDescent="0.25"/>
  <cols>
    <col min="1" max="1" width="51.5703125" bestFit="1" customWidth="1"/>
    <col min="3" max="3" width="18" bestFit="1" customWidth="1"/>
    <col min="4" max="4" width="25.28515625" customWidth="1"/>
    <col min="5" max="6" width="23.28515625" bestFit="1" customWidth="1"/>
  </cols>
  <sheetData>
    <row r="1" spans="1:6" x14ac:dyDescent="0.25">
      <c r="A1" t="s">
        <v>35</v>
      </c>
      <c r="C1" t="s">
        <v>34</v>
      </c>
    </row>
    <row r="2" spans="1:6" x14ac:dyDescent="0.25">
      <c r="A2" t="s">
        <v>0</v>
      </c>
      <c r="C2" t="s">
        <v>1</v>
      </c>
    </row>
    <row r="3" spans="1:6" x14ac:dyDescent="0.25">
      <c r="A3" t="s">
        <v>2</v>
      </c>
      <c r="C3" s="1">
        <v>31994</v>
      </c>
    </row>
    <row r="4" spans="1:6" x14ac:dyDescent="0.25">
      <c r="A4" t="s">
        <v>5</v>
      </c>
      <c r="C4" s="1">
        <v>45230</v>
      </c>
    </row>
    <row r="5" spans="1:6" x14ac:dyDescent="0.25">
      <c r="C5" s="1"/>
    </row>
    <row r="6" spans="1:6" x14ac:dyDescent="0.25">
      <c r="A6" t="s">
        <v>36</v>
      </c>
      <c r="C6" s="1" t="s">
        <v>38</v>
      </c>
    </row>
    <row r="7" spans="1:6" x14ac:dyDescent="0.25">
      <c r="C7" s="1"/>
    </row>
    <row r="8" spans="1:6" x14ac:dyDescent="0.25">
      <c r="A8" t="s">
        <v>4</v>
      </c>
      <c r="C8" s="5">
        <v>220</v>
      </c>
      <c r="D8" t="s">
        <v>37</v>
      </c>
    </row>
    <row r="9" spans="1:6" x14ac:dyDescent="0.25">
      <c r="C9" s="3"/>
    </row>
    <row r="10" spans="1:6" x14ac:dyDescent="0.25">
      <c r="E10" t="s">
        <v>28</v>
      </c>
      <c r="F10" t="s">
        <v>31</v>
      </c>
    </row>
    <row r="11" spans="1:6" x14ac:dyDescent="0.25">
      <c r="A11" t="s">
        <v>3</v>
      </c>
      <c r="C11" t="s">
        <v>26</v>
      </c>
      <c r="E11" t="s">
        <v>27</v>
      </c>
      <c r="F11" t="s">
        <v>32</v>
      </c>
    </row>
    <row r="12" spans="1:6" x14ac:dyDescent="0.25">
      <c r="C12" s="16" t="s">
        <v>33</v>
      </c>
      <c r="E12" s="16" t="s">
        <v>33</v>
      </c>
      <c r="F12" s="16" t="s">
        <v>33</v>
      </c>
    </row>
    <row r="13" spans="1:6" x14ac:dyDescent="0.25">
      <c r="A13" t="s">
        <v>39</v>
      </c>
      <c r="C13" s="2">
        <v>48.18</v>
      </c>
      <c r="E13" s="2">
        <f>ROUND(C13*1.08,2)</f>
        <v>52.03</v>
      </c>
      <c r="F13" s="2">
        <f>ROUND(E13*1.03,2)</f>
        <v>53.59</v>
      </c>
    </row>
    <row r="14" spans="1:6" s="55" customFormat="1" x14ac:dyDescent="0.25">
      <c r="A14" s="59" t="s">
        <v>91</v>
      </c>
      <c r="B14" s="56"/>
      <c r="C14" s="58">
        <f>ROUND(C13/60,2)</f>
        <v>0.8</v>
      </c>
      <c r="D14" s="56"/>
      <c r="E14" s="58">
        <f>ROUND(E13/60,2)</f>
        <v>0.87</v>
      </c>
      <c r="F14" s="58">
        <f>ROUND(F13/60,2)</f>
        <v>0.89</v>
      </c>
    </row>
    <row r="15" spans="1:6" s="55" customFormat="1" x14ac:dyDescent="0.25">
      <c r="A15" s="59" t="s">
        <v>92</v>
      </c>
      <c r="B15" s="56"/>
      <c r="C15" s="51">
        <f>ROUND(C13/60/7,4)</f>
        <v>0.1147</v>
      </c>
      <c r="D15" s="56"/>
      <c r="E15" s="51">
        <f>ROUND(E13/60/7,4)</f>
        <v>0.1239</v>
      </c>
      <c r="F15" s="51">
        <f>ROUND(F13/60/7,4)</f>
        <v>0.12759999999999999</v>
      </c>
    </row>
    <row r="16" spans="1:6" x14ac:dyDescent="0.25">
      <c r="A16" s="42" t="s">
        <v>90</v>
      </c>
      <c r="C16" s="2">
        <f>ROUND(C$13*1/7,2)</f>
        <v>6.88</v>
      </c>
      <c r="D16" t="s">
        <v>25</v>
      </c>
      <c r="E16" s="2">
        <f>ROUND(E$13*1/7,2)</f>
        <v>7.43</v>
      </c>
      <c r="F16" s="2">
        <f>ROUND(F$13*1/7,2)</f>
        <v>7.66</v>
      </c>
    </row>
    <row r="17" spans="1:8" x14ac:dyDescent="0.25">
      <c r="A17" t="s">
        <v>19</v>
      </c>
      <c r="C17" s="2">
        <f>ROUND(C$13*1/7,2)</f>
        <v>6.88</v>
      </c>
      <c r="D17" t="s">
        <v>25</v>
      </c>
      <c r="E17" s="2">
        <f>ROUND(E$13*1/7,2)</f>
        <v>7.43</v>
      </c>
      <c r="F17" s="2">
        <f>ROUND(F$13*1/7,2)</f>
        <v>7.66</v>
      </c>
    </row>
    <row r="18" spans="1:8" x14ac:dyDescent="0.25">
      <c r="A18" t="s">
        <v>20</v>
      </c>
      <c r="C18" s="2">
        <f>ROUND(C$13*2/7,2)</f>
        <v>13.77</v>
      </c>
      <c r="D18" t="s">
        <v>25</v>
      </c>
      <c r="E18" s="2">
        <f>ROUND(E$13*2/7,2)</f>
        <v>14.87</v>
      </c>
      <c r="F18" s="2">
        <f>ROUND(F$13*2/7,2)</f>
        <v>15.31</v>
      </c>
    </row>
    <row r="19" spans="1:8" x14ac:dyDescent="0.25">
      <c r="A19" t="s">
        <v>21</v>
      </c>
      <c r="C19" s="2">
        <f>ROUND(C$13*3/7,2)</f>
        <v>20.65</v>
      </c>
      <c r="D19" t="s">
        <v>25</v>
      </c>
      <c r="E19" s="2">
        <f>ROUND(E$13*3/7,2)</f>
        <v>22.3</v>
      </c>
      <c r="F19" s="2">
        <f>ROUND(F$13*3/7,2)</f>
        <v>22.97</v>
      </c>
    </row>
    <row r="20" spans="1:8" x14ac:dyDescent="0.25">
      <c r="A20" t="s">
        <v>22</v>
      </c>
      <c r="C20" s="2">
        <f>ROUND(C$13*4/7,2)</f>
        <v>27.53</v>
      </c>
      <c r="D20" t="s">
        <v>25</v>
      </c>
      <c r="E20" s="2">
        <f>ROUND(E$13*4/7,2)</f>
        <v>29.73</v>
      </c>
      <c r="F20" s="2">
        <f>ROUND(F$13*4/7,2)</f>
        <v>30.62</v>
      </c>
    </row>
    <row r="21" spans="1:8" x14ac:dyDescent="0.25">
      <c r="A21" t="s">
        <v>16</v>
      </c>
      <c r="C21" s="2">
        <f>ROUND(C$13*5.5/7,2)</f>
        <v>37.86</v>
      </c>
      <c r="D21" t="s">
        <v>25</v>
      </c>
      <c r="E21" s="2">
        <f>ROUND(E$13*5.5/7,2)</f>
        <v>40.880000000000003</v>
      </c>
      <c r="F21" s="2">
        <f>ROUND(F$13*5.5/7,2)</f>
        <v>42.11</v>
      </c>
    </row>
    <row r="22" spans="1:8" x14ac:dyDescent="0.25">
      <c r="A22" t="s">
        <v>17</v>
      </c>
      <c r="C22" s="2">
        <f>ROUND(C$13*7.5/7,2)</f>
        <v>51.62</v>
      </c>
      <c r="D22" t="s">
        <v>25</v>
      </c>
      <c r="E22" s="2">
        <f>ROUND(E$13*7.5/7,2)</f>
        <v>55.75</v>
      </c>
      <c r="F22" s="2">
        <f>ROUND(F$13*7.5/7,2)</f>
        <v>57.42</v>
      </c>
    </row>
    <row r="23" spans="1:8" x14ac:dyDescent="0.25">
      <c r="A23" t="s">
        <v>23</v>
      </c>
      <c r="C23" s="2">
        <f>ROUND(C$13*10.5/7,2)</f>
        <v>72.27</v>
      </c>
      <c r="D23" t="s">
        <v>25</v>
      </c>
      <c r="E23" s="2">
        <f>ROUND(E$13*10.5/7,2)</f>
        <v>78.05</v>
      </c>
      <c r="F23" s="2">
        <f>ROUND(F$13*10.5/7,2)</f>
        <v>80.39</v>
      </c>
    </row>
    <row r="24" spans="1:8" x14ac:dyDescent="0.25">
      <c r="A24" t="s">
        <v>24</v>
      </c>
      <c r="C24" s="2">
        <f>ROUND(C$13*15/7,2)</f>
        <v>103.24</v>
      </c>
      <c r="D24" t="s">
        <v>25</v>
      </c>
      <c r="E24" s="2">
        <f>ROUND(E$13*15/7,2)</f>
        <v>111.49</v>
      </c>
      <c r="F24" s="2">
        <f>ROUND(F$13*15/7,2)</f>
        <v>114.84</v>
      </c>
    </row>
    <row r="25" spans="1:8" x14ac:dyDescent="0.25">
      <c r="C25" s="2"/>
    </row>
    <row r="26" spans="1:8" x14ac:dyDescent="0.25">
      <c r="A26" t="s">
        <v>40</v>
      </c>
      <c r="C26" s="2">
        <v>20.57</v>
      </c>
      <c r="E26" s="2">
        <f t="shared" ref="E26" si="0">ROUND(C26*1.08,2)</f>
        <v>22.22</v>
      </c>
      <c r="F26" s="2">
        <f t="shared" ref="F26" si="1">ROUND(E26*1.03,2)</f>
        <v>22.89</v>
      </c>
    </row>
    <row r="27" spans="1:8" x14ac:dyDescent="0.25">
      <c r="A27" t="s">
        <v>41</v>
      </c>
      <c r="C27" s="2">
        <v>7.27</v>
      </c>
      <c r="E27" s="2">
        <f t="shared" ref="E27" si="2">ROUND(C27*1.08,2)</f>
        <v>7.85</v>
      </c>
      <c r="F27" s="2">
        <f t="shared" ref="F27" si="3">ROUND(E27*1.03,2)</f>
        <v>8.09</v>
      </c>
    </row>
    <row r="28" spans="1:8" x14ac:dyDescent="0.25">
      <c r="A28" t="s">
        <v>50</v>
      </c>
      <c r="C28" s="18">
        <f>ROUND(C13/60/7*14.05/100,4)</f>
        <v>1.61E-2</v>
      </c>
      <c r="D28" t="s">
        <v>48</v>
      </c>
      <c r="E28" s="18">
        <f>ROUND(E13/60/7*14.05/100,4)</f>
        <v>1.7399999999999999E-2</v>
      </c>
      <c r="F28" s="18">
        <f>ROUND(F13/60/7*14.05/100,4)</f>
        <v>1.7899999999999999E-2</v>
      </c>
      <c r="H28" t="s">
        <v>49</v>
      </c>
    </row>
    <row r="29" spans="1:8" x14ac:dyDescent="0.25">
      <c r="C29" s="2"/>
    </row>
    <row r="30" spans="1:8" x14ac:dyDescent="0.25">
      <c r="A30" t="s">
        <v>18</v>
      </c>
      <c r="C30" s="2"/>
    </row>
    <row r="31" spans="1:8" x14ac:dyDescent="0.25">
      <c r="C31" s="16" t="s">
        <v>33</v>
      </c>
    </row>
    <row r="32" spans="1:8" x14ac:dyDescent="0.25">
      <c r="A32" t="s">
        <v>46</v>
      </c>
      <c r="C32" s="60">
        <f>ROUND(C8*C15,2)</f>
        <v>25.23</v>
      </c>
      <c r="D32" t="s">
        <v>25</v>
      </c>
      <c r="E32" s="2"/>
      <c r="F32" s="2"/>
    </row>
    <row r="33" spans="1:6" x14ac:dyDescent="0.25">
      <c r="A33" t="s">
        <v>40</v>
      </c>
      <c r="C33" s="2">
        <f>C26</f>
        <v>20.57</v>
      </c>
      <c r="D33" t="s">
        <v>25</v>
      </c>
      <c r="E33" s="2">
        <f t="shared" ref="E33" si="4">ROUND(C33*1.08,2)</f>
        <v>22.22</v>
      </c>
      <c r="F33" s="2">
        <f t="shared" ref="F33" si="5">ROUND(E33*1.03,2)</f>
        <v>22.89</v>
      </c>
    </row>
    <row r="34" spans="1:6" x14ac:dyDescent="0.25">
      <c r="A34" t="s">
        <v>41</v>
      </c>
      <c r="C34" s="2">
        <f>C27</f>
        <v>7.27</v>
      </c>
      <c r="D34" t="s">
        <v>25</v>
      </c>
      <c r="E34" s="2">
        <f t="shared" ref="E34" si="6">ROUND(C34*1.08,2)</f>
        <v>7.85</v>
      </c>
      <c r="F34" s="2">
        <f t="shared" ref="F34" si="7">ROUND(E34*1.03,2)</f>
        <v>8.09</v>
      </c>
    </row>
    <row r="36" spans="1:6" x14ac:dyDescent="0.25">
      <c r="A36" s="10" t="s">
        <v>14</v>
      </c>
    </row>
    <row r="38" spans="1:6" x14ac:dyDescent="0.25">
      <c r="A38" t="s">
        <v>15</v>
      </c>
      <c r="B38" t="s">
        <v>44</v>
      </c>
      <c r="D38" t="s">
        <v>21</v>
      </c>
      <c r="E38" t="s">
        <v>42</v>
      </c>
    </row>
    <row r="41" spans="1:6" x14ac:dyDescent="0.25">
      <c r="A41" s="10" t="s">
        <v>43</v>
      </c>
    </row>
    <row r="43" spans="1:6" x14ac:dyDescent="0.25">
      <c r="A43" t="s">
        <v>15</v>
      </c>
    </row>
    <row r="45" spans="1:6" x14ac:dyDescent="0.25">
      <c r="A45" t="s">
        <v>88</v>
      </c>
      <c r="C45" t="s">
        <v>21</v>
      </c>
      <c r="D45" t="s">
        <v>42</v>
      </c>
    </row>
    <row r="46" spans="1:6" x14ac:dyDescent="0.25">
      <c r="A46" t="s">
        <v>89</v>
      </c>
      <c r="C46">
        <v>190</v>
      </c>
      <c r="D46" t="s">
        <v>51</v>
      </c>
      <c r="E46" t="s">
        <v>52</v>
      </c>
    </row>
    <row r="49" spans="1:4" x14ac:dyDescent="0.25">
      <c r="A49" s="10" t="s">
        <v>86</v>
      </c>
    </row>
    <row r="51" spans="1:4" x14ac:dyDescent="0.25">
      <c r="A51" t="s">
        <v>15</v>
      </c>
    </row>
    <row r="53" spans="1:4" x14ac:dyDescent="0.25">
      <c r="A53" t="s">
        <v>87</v>
      </c>
      <c r="C53" t="s">
        <v>21</v>
      </c>
      <c r="D53" t="s">
        <v>42</v>
      </c>
    </row>
  </sheetData>
  <sheetProtection password="DB81" sheet="1" objects="1" scenarios="1"/>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Rahmen Darstellung</vt:lpstr>
      <vt:lpstr>Abrechnung WfbM</vt:lpstr>
      <vt:lpstr>Rahmen Gesamt</vt:lpstr>
    </vt:vector>
  </TitlesOfParts>
  <Company>LWV-Hessen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Träbing, Michael</dc:creator>
  <cp:lastModifiedBy>Träbing, Michael</cp:lastModifiedBy>
  <cp:lastPrinted>2022-12-04T14:38:00Z</cp:lastPrinted>
  <dcterms:created xsi:type="dcterms:W3CDTF">2022-10-31T13:11:10Z</dcterms:created>
  <dcterms:modified xsi:type="dcterms:W3CDTF">2023-08-16T06:00:53Z</dcterms:modified>
</cp:coreProperties>
</file>