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1805"/>
  </bookViews>
  <sheets>
    <sheet name="Rahmen Darstellung" sheetId="3" r:id="rId1"/>
    <sheet name="Abrechnung häusliches Umfeld" sheetId="2" r:id="rId2"/>
    <sheet name="Rahmen Gesamt" sheetId="1" r:id="rId3"/>
  </sheets>
  <calcPr calcId="145621"/>
</workbook>
</file>

<file path=xl/calcChain.xml><?xml version="1.0" encoding="utf-8"?>
<calcChain xmlns="http://schemas.openxmlformats.org/spreadsheetml/2006/main">
  <c r="C18" i="1" l="1"/>
  <c r="C17" i="1"/>
  <c r="F54" i="1"/>
  <c r="E54" i="1"/>
  <c r="C54" i="1"/>
  <c r="F53" i="1"/>
  <c r="E53" i="1"/>
  <c r="C53" i="1"/>
  <c r="F40" i="1"/>
  <c r="E40" i="1"/>
  <c r="C40" i="1"/>
  <c r="F39" i="1"/>
  <c r="E39" i="1"/>
  <c r="C39" i="1"/>
  <c r="B85" i="3"/>
  <c r="B84" i="3"/>
  <c r="F55" i="3"/>
  <c r="F54" i="3"/>
  <c r="E55" i="3"/>
  <c r="E54" i="3"/>
  <c r="E72" i="3"/>
  <c r="E71" i="3"/>
  <c r="C55" i="3"/>
  <c r="C54" i="3"/>
  <c r="F72" i="3"/>
  <c r="C72" i="3"/>
  <c r="F71" i="3"/>
  <c r="C71" i="3"/>
  <c r="D212" i="2" l="1"/>
  <c r="G212" i="2" s="1"/>
  <c r="B213" i="2"/>
  <c r="B212" i="2"/>
  <c r="A213" i="2"/>
  <c r="A212" i="2"/>
  <c r="D153" i="2"/>
  <c r="G153" i="2" s="1"/>
  <c r="F49" i="1"/>
  <c r="F48" i="1"/>
  <c r="F47" i="1"/>
  <c r="F46" i="1"/>
  <c r="F45" i="1"/>
  <c r="F44" i="1"/>
  <c r="F43" i="1"/>
  <c r="F42" i="1"/>
  <c r="E49" i="1"/>
  <c r="E48" i="1"/>
  <c r="E47" i="1"/>
  <c r="E46" i="1"/>
  <c r="E45" i="1"/>
  <c r="E44" i="1"/>
  <c r="E43" i="1"/>
  <c r="E42" i="1"/>
  <c r="C43" i="1"/>
  <c r="C44" i="1"/>
  <c r="C45" i="1"/>
  <c r="C46" i="1"/>
  <c r="C47" i="1"/>
  <c r="C48" i="1"/>
  <c r="C49" i="1"/>
  <c r="C42" i="1"/>
  <c r="F64" i="3"/>
  <c r="F63" i="3"/>
  <c r="F62" i="3"/>
  <c r="F61" i="3"/>
  <c r="F60" i="3"/>
  <c r="F59" i="3"/>
  <c r="F58" i="3"/>
  <c r="F57" i="3"/>
  <c r="E64" i="3"/>
  <c r="E63" i="3"/>
  <c r="E62" i="3"/>
  <c r="E61" i="3"/>
  <c r="E60" i="3"/>
  <c r="E59" i="3"/>
  <c r="E58" i="3"/>
  <c r="E57" i="3"/>
  <c r="C64" i="3"/>
  <c r="C63" i="3"/>
  <c r="C62" i="3"/>
  <c r="C61" i="3"/>
  <c r="C60" i="3"/>
  <c r="C59" i="3"/>
  <c r="C58" i="3"/>
  <c r="C57" i="3"/>
  <c r="D213" i="2" l="1"/>
  <c r="G213" i="2" s="1"/>
  <c r="D154" i="2"/>
  <c r="G154" i="2" s="1"/>
  <c r="F74" i="3"/>
  <c r="F73" i="3"/>
  <c r="E74" i="3"/>
  <c r="E73" i="3"/>
  <c r="F66" i="3"/>
  <c r="F56" i="3"/>
  <c r="E66" i="3"/>
  <c r="E56" i="3"/>
  <c r="C56" i="3"/>
  <c r="F56" i="1"/>
  <c r="E56" i="1"/>
  <c r="F55" i="1"/>
  <c r="E55" i="1"/>
  <c r="F50" i="1"/>
  <c r="F41" i="1"/>
  <c r="E50" i="1"/>
  <c r="E41" i="1"/>
  <c r="C50" i="1"/>
  <c r="D211" i="2" l="1"/>
  <c r="D200" i="2"/>
  <c r="D186" i="2"/>
  <c r="D177" i="2"/>
  <c r="D168" i="2"/>
  <c r="D152" i="2"/>
  <c r="D143" i="2"/>
  <c r="D134" i="2"/>
  <c r="D120" i="2"/>
  <c r="D111" i="2"/>
  <c r="D102" i="2"/>
  <c r="D88" i="2"/>
  <c r="D79" i="2"/>
  <c r="D70" i="2"/>
  <c r="D59" i="2"/>
  <c r="D50" i="2"/>
  <c r="D41" i="2"/>
  <c r="C55" i="1"/>
  <c r="C41" i="1"/>
  <c r="C73" i="3"/>
  <c r="G85" i="3" l="1"/>
  <c r="C35" i="3"/>
  <c r="C34" i="3"/>
  <c r="C74" i="3"/>
  <c r="B112" i="3" s="1"/>
  <c r="E70" i="3"/>
  <c r="F70" i="3" s="1"/>
  <c r="C66" i="3"/>
  <c r="B108" i="3" s="1"/>
  <c r="E53" i="3"/>
  <c r="G84" i="3"/>
  <c r="F53" i="3" l="1"/>
  <c r="B215" i="2"/>
  <c r="B214" i="2"/>
  <c r="B211" i="2"/>
  <c r="A215" i="2"/>
  <c r="A214" i="2"/>
  <c r="A211" i="2"/>
  <c r="C56" i="1"/>
  <c r="D52" i="2" l="1"/>
  <c r="D51" i="2"/>
  <c r="D42" i="2"/>
  <c r="D43" i="2"/>
  <c r="C16" i="1"/>
  <c r="C15" i="1"/>
  <c r="B202" i="2" l="1"/>
  <c r="A202" i="2"/>
  <c r="B201" i="2"/>
  <c r="A201" i="2"/>
  <c r="B200" i="2"/>
  <c r="A200" i="2"/>
  <c r="B199" i="2"/>
  <c r="A199" i="2"/>
  <c r="E52" i="1"/>
  <c r="E38" i="1"/>
  <c r="B217" i="2"/>
  <c r="A217" i="2"/>
  <c r="B216" i="2"/>
  <c r="A216" i="2"/>
  <c r="B210" i="2"/>
  <c r="A210" i="2"/>
  <c r="B188" i="2"/>
  <c r="A188" i="2"/>
  <c r="B187" i="2"/>
  <c r="A187" i="2"/>
  <c r="B186" i="2"/>
  <c r="A186" i="2"/>
  <c r="B185" i="2"/>
  <c r="A185" i="2"/>
  <c r="B179" i="2"/>
  <c r="A179" i="2"/>
  <c r="B178" i="2"/>
  <c r="A178" i="2"/>
  <c r="B177" i="2"/>
  <c r="A177" i="2"/>
  <c r="B176" i="2"/>
  <c r="A176" i="2"/>
  <c r="B170" i="2"/>
  <c r="A170" i="2"/>
  <c r="B169" i="2"/>
  <c r="A169" i="2"/>
  <c r="B168" i="2"/>
  <c r="A168" i="2"/>
  <c r="B167" i="2"/>
  <c r="A167" i="2"/>
  <c r="B158" i="2"/>
  <c r="A158" i="2"/>
  <c r="B157" i="2"/>
  <c r="A157" i="2"/>
  <c r="B152" i="2"/>
  <c r="A152" i="2"/>
  <c r="B151" i="2"/>
  <c r="A151" i="2"/>
  <c r="B145" i="2"/>
  <c r="A145" i="2"/>
  <c r="B144" i="2"/>
  <c r="A144" i="2"/>
  <c r="B143" i="2"/>
  <c r="A143" i="2"/>
  <c r="B142" i="2"/>
  <c r="A142" i="2"/>
  <c r="B136" i="2"/>
  <c r="A136" i="2"/>
  <c r="B135" i="2"/>
  <c r="A135" i="2"/>
  <c r="B134" i="2"/>
  <c r="A134" i="2"/>
  <c r="B133" i="2"/>
  <c r="A133" i="2"/>
  <c r="B122" i="2"/>
  <c r="A122" i="2"/>
  <c r="B121" i="2"/>
  <c r="A121" i="2"/>
  <c r="B120" i="2"/>
  <c r="A120" i="2"/>
  <c r="B119" i="2"/>
  <c r="A119" i="2"/>
  <c r="B113" i="2"/>
  <c r="A113" i="2"/>
  <c r="B112" i="2"/>
  <c r="A112" i="2"/>
  <c r="B111" i="2"/>
  <c r="A111" i="2"/>
  <c r="B110" i="2"/>
  <c r="A110" i="2"/>
  <c r="B104" i="2"/>
  <c r="A104" i="2"/>
  <c r="B103" i="2"/>
  <c r="A103" i="2"/>
  <c r="B102" i="2"/>
  <c r="A102" i="2"/>
  <c r="B101" i="2"/>
  <c r="A101" i="2"/>
  <c r="B90" i="2"/>
  <c r="A90" i="2"/>
  <c r="B89" i="2"/>
  <c r="A89" i="2"/>
  <c r="B88" i="2"/>
  <c r="A88" i="2"/>
  <c r="B87" i="2"/>
  <c r="A87" i="2"/>
  <c r="B81" i="2"/>
  <c r="A81" i="2"/>
  <c r="B80" i="2"/>
  <c r="A80" i="2"/>
  <c r="B79" i="2"/>
  <c r="A79" i="2"/>
  <c r="B78" i="2"/>
  <c r="A78" i="2"/>
  <c r="B72" i="2"/>
  <c r="A72" i="2"/>
  <c r="B71" i="2"/>
  <c r="A71" i="2"/>
  <c r="B70" i="2"/>
  <c r="A70" i="2"/>
  <c r="B69" i="2"/>
  <c r="A69" i="2"/>
  <c r="B61" i="2"/>
  <c r="A61" i="2"/>
  <c r="B60" i="2"/>
  <c r="A60" i="2"/>
  <c r="B59" i="2"/>
  <c r="A59" i="2"/>
  <c r="B58" i="2"/>
  <c r="A58" i="2"/>
  <c r="B52" i="2"/>
  <c r="A52" i="2"/>
  <c r="B51" i="2"/>
  <c r="A51" i="2"/>
  <c r="B50" i="2"/>
  <c r="A50" i="2"/>
  <c r="B49" i="2"/>
  <c r="A49" i="2"/>
  <c r="B43" i="2"/>
  <c r="A43" i="2"/>
  <c r="B42" i="2"/>
  <c r="A42" i="2"/>
  <c r="B41" i="2"/>
  <c r="A41" i="2"/>
  <c r="B40" i="2"/>
  <c r="A40" i="2"/>
  <c r="B30" i="2"/>
  <c r="A30" i="2"/>
  <c r="B29" i="2"/>
  <c r="A29" i="2"/>
  <c r="B23" i="2"/>
  <c r="A23" i="2"/>
  <c r="B22" i="2"/>
  <c r="A22" i="2"/>
  <c r="B16" i="2"/>
  <c r="A16" i="2"/>
  <c r="B15" i="2"/>
  <c r="A15" i="2"/>
  <c r="B9" i="2"/>
  <c r="B8" i="2"/>
  <c r="A9" i="2"/>
  <c r="A8" i="2"/>
  <c r="D49" i="2" l="1"/>
  <c r="D40" i="2"/>
  <c r="F38" i="1"/>
  <c r="E179" i="2"/>
  <c r="E178" i="2"/>
  <c r="E188" i="2"/>
  <c r="E185" i="2"/>
  <c r="E176" i="2"/>
  <c r="E199" i="2"/>
  <c r="E210" i="2"/>
  <c r="E201" i="2"/>
  <c r="E187" i="2"/>
  <c r="E202" i="2"/>
  <c r="F52" i="1"/>
  <c r="E216" i="2"/>
  <c r="E200" i="2"/>
  <c r="D155" i="2"/>
  <c r="E211" i="2"/>
  <c r="E217" i="2"/>
  <c r="E186" i="2"/>
  <c r="E177" i="2"/>
  <c r="E158" i="2"/>
  <c r="E60" i="2"/>
  <c r="E102" i="2"/>
  <c r="E101" i="2"/>
  <c r="E113" i="2"/>
  <c r="E87" i="2"/>
  <c r="E167" i="2"/>
  <c r="E88" i="2"/>
  <c r="E119" i="2"/>
  <c r="E134" i="2"/>
  <c r="E120" i="2"/>
  <c r="E157" i="2"/>
  <c r="E79" i="2"/>
  <c r="E142" i="2"/>
  <c r="E103" i="2"/>
  <c r="E133" i="2"/>
  <c r="E168" i="2"/>
  <c r="E81" i="2"/>
  <c r="E69" i="2"/>
  <c r="E170" i="2"/>
  <c r="E151" i="2"/>
  <c r="E152" i="2"/>
  <c r="E169" i="2"/>
  <c r="E145" i="2"/>
  <c r="E144" i="2"/>
  <c r="E143" i="2"/>
  <c r="E136" i="2"/>
  <c r="E135" i="2"/>
  <c r="E121" i="2"/>
  <c r="E122" i="2"/>
  <c r="E110" i="2"/>
  <c r="E112" i="2"/>
  <c r="E111" i="2"/>
  <c r="E104" i="2"/>
  <c r="E89" i="2"/>
  <c r="E90" i="2"/>
  <c r="E78" i="2"/>
  <c r="E80" i="2"/>
  <c r="E72" i="2"/>
  <c r="E70" i="2"/>
  <c r="E71" i="2"/>
  <c r="E59" i="2"/>
  <c r="E61" i="2"/>
  <c r="E58" i="2"/>
  <c r="E42" i="2"/>
  <c r="E51" i="2"/>
  <c r="E30" i="2"/>
  <c r="E29" i="2"/>
  <c r="E49" i="2"/>
  <c r="G49" i="2" s="1"/>
  <c r="E41" i="2"/>
  <c r="G41" i="2" s="1"/>
  <c r="E50" i="2"/>
  <c r="G50" i="2" s="1"/>
  <c r="E52" i="2"/>
  <c r="E43" i="2"/>
  <c r="E40" i="2"/>
  <c r="E9" i="2"/>
  <c r="E23" i="2"/>
  <c r="E8" i="2"/>
  <c r="E15" i="2"/>
  <c r="E22" i="2"/>
  <c r="E16" i="2"/>
  <c r="D169" i="2" l="1"/>
  <c r="D144" i="2"/>
  <c r="D121" i="2"/>
  <c r="D103" i="2"/>
  <c r="G103" i="2" s="1"/>
  <c r="D80" i="2"/>
  <c r="G80" i="2" s="1"/>
  <c r="D71" i="2"/>
  <c r="G71" i="2" s="1"/>
  <c r="D112" i="2"/>
  <c r="G112" i="2" s="1"/>
  <c r="D60" i="2"/>
  <c r="G60" i="2" s="1"/>
  <c r="D178" i="2"/>
  <c r="D157" i="2"/>
  <c r="G157" i="2" s="1"/>
  <c r="D135" i="2"/>
  <c r="G135" i="2" s="1"/>
  <c r="D89" i="2"/>
  <c r="G89" i="2" s="1"/>
  <c r="D216" i="2"/>
  <c r="D187" i="2"/>
  <c r="D201" i="2"/>
  <c r="D145" i="2"/>
  <c r="G145" i="2" s="1"/>
  <c r="D81" i="2"/>
  <c r="D61" i="2"/>
  <c r="G61" i="2" s="1"/>
  <c r="D122" i="2"/>
  <c r="G122" i="2" s="1"/>
  <c r="D72" i="2"/>
  <c r="G72" i="2" s="1"/>
  <c r="D179" i="2"/>
  <c r="G179" i="2" s="1"/>
  <c r="D158" i="2"/>
  <c r="G158" i="2" s="1"/>
  <c r="D136" i="2"/>
  <c r="G136" i="2" s="1"/>
  <c r="D113" i="2"/>
  <c r="G113" i="2" s="1"/>
  <c r="D90" i="2"/>
  <c r="G90" i="2" s="1"/>
  <c r="D170" i="2"/>
  <c r="G170" i="2" s="1"/>
  <c r="D104" i="2"/>
  <c r="G104" i="2" s="1"/>
  <c r="G211" i="2"/>
  <c r="G186" i="2"/>
  <c r="G200" i="2"/>
  <c r="D176" i="2"/>
  <c r="G176" i="2" s="1"/>
  <c r="D151" i="2"/>
  <c r="G151" i="2" s="1"/>
  <c r="D87" i="2"/>
  <c r="G87" i="2" s="1"/>
  <c r="D133" i="2"/>
  <c r="G133" i="2" s="1"/>
  <c r="D110" i="2"/>
  <c r="G110" i="2" s="1"/>
  <c r="D167" i="2"/>
  <c r="G167" i="2" s="1"/>
  <c r="D142" i="2"/>
  <c r="G142" i="2" s="1"/>
  <c r="D119" i="2"/>
  <c r="G119" i="2" s="1"/>
  <c r="D101" i="2"/>
  <c r="G101" i="2" s="1"/>
  <c r="D78" i="2"/>
  <c r="G78" i="2" s="1"/>
  <c r="D58" i="2"/>
  <c r="G58" i="2" s="1"/>
  <c r="D69" i="2"/>
  <c r="G69" i="2" s="1"/>
  <c r="G155" i="2"/>
  <c r="D156" i="2"/>
  <c r="G156" i="2" s="1"/>
  <c r="G79" i="2"/>
  <c r="G143" i="2"/>
  <c r="G152" i="2"/>
  <c r="G144" i="2"/>
  <c r="G59" i="2"/>
  <c r="D214" i="2"/>
  <c r="G177" i="2"/>
  <c r="G121" i="2"/>
  <c r="G169" i="2"/>
  <c r="G178" i="2"/>
  <c r="G81" i="2"/>
  <c r="G88" i="2"/>
  <c r="G70" i="2"/>
  <c r="G120" i="2"/>
  <c r="G134" i="2"/>
  <c r="G111" i="2"/>
  <c r="G168" i="2"/>
  <c r="G102" i="2"/>
  <c r="G51" i="2"/>
  <c r="G40" i="2"/>
  <c r="G42" i="2"/>
  <c r="G43" i="2"/>
  <c r="G52" i="2"/>
  <c r="H156" i="2" l="1"/>
  <c r="D217" i="2"/>
  <c r="G217" i="2" s="1"/>
  <c r="D188" i="2"/>
  <c r="G188" i="2" s="1"/>
  <c r="D202" i="2"/>
  <c r="G202" i="2" s="1"/>
  <c r="D199" i="2"/>
  <c r="G199" i="2" s="1"/>
  <c r="D210" i="2"/>
  <c r="G210" i="2" s="1"/>
  <c r="D185" i="2"/>
  <c r="G185" i="2" s="1"/>
  <c r="G214" i="2"/>
  <c r="H215" i="2" s="1"/>
  <c r="D215" i="2"/>
  <c r="G215" i="2" s="1"/>
  <c r="G180" i="2"/>
  <c r="G91" i="2"/>
  <c r="G62" i="2"/>
  <c r="G123" i="2"/>
  <c r="G137" i="2"/>
  <c r="G146" i="2"/>
  <c r="G159" i="2"/>
  <c r="G82" i="2"/>
  <c r="G73" i="2"/>
  <c r="G187" i="2"/>
  <c r="G216" i="2"/>
  <c r="G201" i="2"/>
  <c r="G114" i="2"/>
  <c r="G105" i="2"/>
  <c r="G171" i="2"/>
  <c r="G53" i="2"/>
  <c r="G44" i="2"/>
  <c r="D22" i="2"/>
  <c r="G22" i="2" s="1"/>
  <c r="D8" i="2"/>
  <c r="G8" i="2" s="1"/>
  <c r="D29" i="2"/>
  <c r="G29" i="2" s="1"/>
  <c r="D15" i="2"/>
  <c r="G15" i="2" s="1"/>
  <c r="D23" i="2"/>
  <c r="G23" i="2" s="1"/>
  <c r="D30" i="2"/>
  <c r="G30" i="2" s="1"/>
  <c r="D9" i="2"/>
  <c r="G9" i="2" s="1"/>
  <c r="D16" i="2"/>
  <c r="G16" i="2" s="1"/>
  <c r="G203" i="2" l="1"/>
  <c r="G218" i="2"/>
  <c r="G189" i="2"/>
  <c r="G17" i="2"/>
  <c r="G10" i="2"/>
  <c r="G31" i="2"/>
  <c r="G24" i="2"/>
</calcChain>
</file>

<file path=xl/comments1.xml><?xml version="1.0" encoding="utf-8"?>
<comments xmlns="http://schemas.openxmlformats.org/spreadsheetml/2006/main">
  <authors>
    <author>Träbing, Michael</author>
  </authors>
  <commentList>
    <comment ref="C53" authorId="0">
      <text>
        <r>
          <rPr>
            <b/>
            <sz val="9"/>
            <color indexed="81"/>
            <rFont val="Tahoma"/>
            <family val="2"/>
          </rPr>
          <t>Träbing, Michael:</t>
        </r>
        <r>
          <rPr>
            <sz val="9"/>
            <color indexed="81"/>
            <rFont val="Tahoma"/>
            <family val="2"/>
          </rPr>
          <t xml:space="preserve">
Wert stammt aus Umstellungsdatei, Tabellenblatt 7, und beinhaltet die Fortschreibungen zum 01.01.2022, 01.01.2023 und eventuell 01.07.2023.</t>
        </r>
      </text>
    </comment>
    <comment ref="C66" authorId="0">
      <text>
        <r>
          <rPr>
            <b/>
            <sz val="9"/>
            <color indexed="81"/>
            <rFont val="Tahoma"/>
            <family val="2"/>
          </rPr>
          <t>Träbing, Michael:</t>
        </r>
        <r>
          <rPr>
            <sz val="9"/>
            <color indexed="81"/>
            <rFont val="Tahoma"/>
            <family val="2"/>
          </rPr>
          <t xml:space="preserve">
Preis pro Stunde / 60 Minuten / 7 Tage * 14,05 %</t>
        </r>
      </text>
    </comment>
    <comment ref="E66" authorId="0">
      <text>
        <r>
          <rPr>
            <b/>
            <sz val="9"/>
            <color indexed="81"/>
            <rFont val="Tahoma"/>
            <family val="2"/>
          </rPr>
          <t>Träbing, Michael:</t>
        </r>
        <r>
          <rPr>
            <sz val="9"/>
            <color indexed="81"/>
            <rFont val="Tahoma"/>
            <family val="2"/>
          </rPr>
          <t xml:space="preserve">
Preis pro Stunde / 60 Minuten / 7 Tage * 14,05 %</t>
        </r>
      </text>
    </comment>
    <comment ref="F66" authorId="0">
      <text>
        <r>
          <rPr>
            <b/>
            <sz val="9"/>
            <color indexed="81"/>
            <rFont val="Tahoma"/>
            <family val="2"/>
          </rPr>
          <t>Träbing, Michael:</t>
        </r>
        <r>
          <rPr>
            <sz val="9"/>
            <color indexed="81"/>
            <rFont val="Tahoma"/>
            <family val="2"/>
          </rPr>
          <t xml:space="preserve">
Preis pro Stunde / 60 Minuten / 7 Tage * 14,05 %</t>
        </r>
      </text>
    </comment>
    <comment ref="C74" authorId="0">
      <text>
        <r>
          <rPr>
            <b/>
            <sz val="9"/>
            <color indexed="81"/>
            <rFont val="Tahoma"/>
            <family val="2"/>
          </rPr>
          <t>Träbing, Michael:</t>
        </r>
        <r>
          <rPr>
            <sz val="9"/>
            <color indexed="81"/>
            <rFont val="Tahoma"/>
            <family val="2"/>
          </rPr>
          <t xml:space="preserve">
Preis pro Stunde / 60 Minuten / 7 Tage * 13,42 %</t>
        </r>
      </text>
    </comment>
    <comment ref="E74" authorId="0">
      <text>
        <r>
          <rPr>
            <b/>
            <sz val="9"/>
            <color indexed="81"/>
            <rFont val="Tahoma"/>
            <family val="2"/>
          </rPr>
          <t>Träbing, Michael:</t>
        </r>
        <r>
          <rPr>
            <sz val="9"/>
            <color indexed="81"/>
            <rFont val="Tahoma"/>
            <family val="2"/>
          </rPr>
          <t xml:space="preserve">
Preis pro Stunde / 60 Minuten / 7 Tage * 13,42 %</t>
        </r>
      </text>
    </comment>
    <comment ref="F74" authorId="0">
      <text>
        <r>
          <rPr>
            <b/>
            <sz val="9"/>
            <color indexed="81"/>
            <rFont val="Tahoma"/>
            <family val="2"/>
          </rPr>
          <t>Träbing, Michael:</t>
        </r>
        <r>
          <rPr>
            <sz val="9"/>
            <color indexed="81"/>
            <rFont val="Tahoma"/>
            <family val="2"/>
          </rPr>
          <t xml:space="preserve">
Preis pro Stunde / 60 Minuten / 7 Tage * 13,42 %</t>
        </r>
      </text>
    </comment>
    <comment ref="G84" authorId="0">
      <text>
        <r>
          <rPr>
            <b/>
            <sz val="9"/>
            <color indexed="81"/>
            <rFont val="Tahoma"/>
            <family val="2"/>
          </rPr>
          <t>Träbing, Michael:</t>
        </r>
        <r>
          <rPr>
            <sz val="9"/>
            <color indexed="81"/>
            <rFont val="Tahoma"/>
            <family val="2"/>
          </rPr>
          <t xml:space="preserve">
entspricht 60 € * 253 Minuten / 60 Minuten / 7 Tage</t>
        </r>
      </text>
    </comment>
    <comment ref="G85" authorId="0">
      <text>
        <r>
          <rPr>
            <b/>
            <sz val="9"/>
            <color indexed="81"/>
            <rFont val="Tahoma"/>
            <family val="2"/>
          </rPr>
          <t>Träbing, Michael:</t>
        </r>
        <r>
          <rPr>
            <sz val="9"/>
            <color indexed="81"/>
            <rFont val="Tahoma"/>
            <family val="2"/>
          </rPr>
          <t xml:space="preserve">
entspricht 40 € * 514 Minuten / 60 Minuten / 7 Tage</t>
        </r>
      </text>
    </comment>
  </commentList>
</comments>
</file>

<file path=xl/sharedStrings.xml><?xml version="1.0" encoding="utf-8"?>
<sst xmlns="http://schemas.openxmlformats.org/spreadsheetml/2006/main" count="602" uniqueCount="114">
  <si>
    <t>leistungsberechtigte Person</t>
  </si>
  <si>
    <t>Geburtsdatum</t>
  </si>
  <si>
    <t>Leistungserbringer</t>
  </si>
  <si>
    <t>Oase e. V.</t>
  </si>
  <si>
    <t xml:space="preserve">Vereinbarungsgrundlagen </t>
  </si>
  <si>
    <t>Preis Qualifizierte Assistenz pro Stunde</t>
  </si>
  <si>
    <t>Preis kompensatorische Assistenz pro Stunde</t>
  </si>
  <si>
    <t>entspricht bei Umrechnung lt. Datei</t>
  </si>
  <si>
    <t>Minuten pro Woche QA</t>
  </si>
  <si>
    <t>Minuten pro Woche KA</t>
  </si>
  <si>
    <t>Qualifizierte Assistenz</t>
  </si>
  <si>
    <t>Kompensatorische Assistenz</t>
  </si>
  <si>
    <t>Kostenzusage bis</t>
  </si>
  <si>
    <t>Leistungen QA</t>
  </si>
  <si>
    <t>Leistungen KA</t>
  </si>
  <si>
    <t>Einzelpreis</t>
  </si>
  <si>
    <t>Anzahl</t>
  </si>
  <si>
    <t>Abrechnungszeitraum</t>
  </si>
  <si>
    <t>Bis</t>
  </si>
  <si>
    <t>bis</t>
  </si>
  <si>
    <t>Leistung</t>
  </si>
  <si>
    <t>Gesamtpreis</t>
  </si>
  <si>
    <t>Rechnungssumme</t>
  </si>
  <si>
    <t>individuelle Teilhabeplanung mittels Pit zum 01.11.2023</t>
  </si>
  <si>
    <t xml:space="preserve">festgestellte Bedarfe: </t>
  </si>
  <si>
    <t>Leistungsgruppe 5</t>
  </si>
  <si>
    <t>Leistungsgruppe 6</t>
  </si>
  <si>
    <t>Leistungsgruppe 1</t>
  </si>
  <si>
    <t>Leistungsgruppe 2</t>
  </si>
  <si>
    <t>Leistungsgruppe 3</t>
  </si>
  <si>
    <t>Leistungsgruppe 4</t>
  </si>
  <si>
    <t>Leistungsgruppe 7</t>
  </si>
  <si>
    <t>Leistungsgruppe 8</t>
  </si>
  <si>
    <t>kalendertäglich</t>
  </si>
  <si>
    <t>Kompensatorische Assistenz (8 Stunden / Woche)</t>
  </si>
  <si>
    <t>Stunden</t>
  </si>
  <si>
    <t>ab 01.07.2023</t>
  </si>
  <si>
    <t>ab 01.01.2024</t>
  </si>
  <si>
    <t>Annahme 8 % Steigerung</t>
  </si>
  <si>
    <t>Kostenzusage für 24 Monate</t>
  </si>
  <si>
    <t>Monat der Verrechnung nicht erbrachte Leistungen der Kompensatorischen Assistenz ist der Monat Oktober (Monat 12 der Leistungsbewilligung)</t>
  </si>
  <si>
    <t>Ab hier Leistungen aufgrund individueller Bedarfsermittlung und "Vollanwendung" rahmenvertraglicher Regelungen</t>
  </si>
  <si>
    <t>Von</t>
  </si>
  <si>
    <t xml:space="preserve">von     </t>
  </si>
  <si>
    <t>Annahme 3 % Steigerung</t>
  </si>
  <si>
    <t>ab 01.01.2025</t>
  </si>
  <si>
    <t>Hier erfolgt Rundung</t>
  </si>
  <si>
    <t>Miram Musterfrau</t>
  </si>
  <si>
    <t>198 Fachleistungsstunden</t>
  </si>
  <si>
    <t>bisherige Leistungen</t>
  </si>
  <si>
    <t>Betreutes Wohnen</t>
  </si>
  <si>
    <t>Teilhabeassistenz (ambulant)</t>
  </si>
  <si>
    <t>8 Stunden / Woche</t>
  </si>
  <si>
    <t>Gesamtvolumen Assistenzleistungen (inkl. Fahrtzeiten)</t>
  </si>
  <si>
    <r>
      <t xml:space="preserve">daraus ergeben sich folgende </t>
    </r>
    <r>
      <rPr>
        <b/>
        <u/>
        <sz val="11"/>
        <color theme="1"/>
        <rFont val="Calibri"/>
        <family val="2"/>
        <scheme val="minor"/>
      </rPr>
      <t>kalendertäglichen</t>
    </r>
    <r>
      <rPr>
        <sz val="11"/>
        <color theme="1"/>
        <rFont val="Calibri"/>
        <family val="2"/>
        <scheme val="minor"/>
      </rPr>
      <t xml:space="preserve"> Entgelte für den Einzelfall Miriam Musterfrau ab Umstellung</t>
    </r>
  </si>
  <si>
    <t>entspricht 4 Stunden</t>
  </si>
  <si>
    <t>Minuten</t>
  </si>
  <si>
    <t>Basis für Fahrzeitenzuschlag QA</t>
  </si>
  <si>
    <t>Basis für Fahrzeitenzuschlag KA</t>
  </si>
  <si>
    <t>Wert aus individueller Teilhabeplanung / BELu</t>
  </si>
  <si>
    <t>Preis pro Basisminute Fahrtzeiten QA</t>
  </si>
  <si>
    <t>pro Basisminute / Tag</t>
  </si>
  <si>
    <t>Preis pro Stunde / 60 Minuten / 7 Tage * 14,05 %</t>
  </si>
  <si>
    <t>Preis pro Basisminute Fahrtzeiten KA</t>
  </si>
  <si>
    <t>Preis pro Stunde / 60 Minuten / 7 Tage * 13,42 %</t>
  </si>
  <si>
    <t>Bei den Fahrtzeiten erfolgt die Rundung der kalendertäglichen Entgelte auf 2 Kommastellen nach Multiplikation preis pro Basisminute (4 Nachkommastellen) * Basisminuten (0 Nachkommastellen)</t>
  </si>
  <si>
    <t>Qualifizierte Assistenz (253 Min./Woche)</t>
  </si>
  <si>
    <t>Kompensatorische Assistenz (514 Min./Woche)</t>
  </si>
  <si>
    <t>Qualifizierte Assistenz (LG 4)</t>
  </si>
  <si>
    <t>Fahrtzeiten QA</t>
  </si>
  <si>
    <t>Fahrtzeiten KA</t>
  </si>
  <si>
    <t>lbP scheidet am 15.03.2025 aus der Betreuung aus.</t>
  </si>
  <si>
    <t>Grunddaten</t>
  </si>
  <si>
    <t>Kostenzusage Alt bis</t>
  </si>
  <si>
    <t>Annexleistungen (Teilhabe, Hauswirtschaft)</t>
  </si>
  <si>
    <t>Umrechnung für Übergangszeitraum (bis 31.10.2023)</t>
  </si>
  <si>
    <t>bisher</t>
  </si>
  <si>
    <t>Fachleistungsstunden</t>
  </si>
  <si>
    <t>Neu</t>
  </si>
  <si>
    <t>Stunden / Woche</t>
  </si>
  <si>
    <t xml:space="preserve"> --&gt; Darstellung der Datenherkunft aus Musterdatei</t>
  </si>
  <si>
    <t>Vereinbarungsgrundlagen</t>
  </si>
  <si>
    <t>werden alle in Vergütungsvereinbarung ausgewiesen</t>
  </si>
  <si>
    <t>Die Rundung erfolgt damit über die Vereinbarung</t>
  </si>
  <si>
    <t>Preis pro Stunde</t>
  </si>
  <si>
    <t>stündlich</t>
  </si>
  <si>
    <t>individuelle Leistungsbeträge für lbP Miram Musterfrau</t>
  </si>
  <si>
    <r>
      <t xml:space="preserve">folgende </t>
    </r>
    <r>
      <rPr>
        <b/>
        <u/>
        <sz val="11"/>
        <color theme="1"/>
        <rFont val="Arial"/>
        <family val="2"/>
      </rPr>
      <t>kalendertägliche</t>
    </r>
    <r>
      <rPr>
        <sz val="11"/>
        <color theme="1"/>
        <rFont val="Arial"/>
        <family val="2"/>
      </rPr>
      <t xml:space="preserve"> Entgelte gelten für Miriam Musterfrau ab 01.07.2023</t>
    </r>
  </si>
  <si>
    <t>Hier erfolgt Rundung auf 2 Nachkommastellen</t>
  </si>
  <si>
    <t xml:space="preserve"> --&gt; Darstellung der Abrechnung bis 31.10.2023</t>
  </si>
  <si>
    <t>Fahrtzeitenzuschlag Kalendertäglich</t>
  </si>
  <si>
    <t>täglich</t>
  </si>
  <si>
    <t>Dieser Wert ist klientenspezifisch</t>
  </si>
  <si>
    <t>Bei den Fahrtzeiten erfolgt die Rundung der kalendertäglichen Entgelte auf 2 Kommastellen nach Multiplikation Preis pro Basisminute/Tag (4 Nachkommastellen, aus Vergütungsvereinbarung) * Basisminuten</t>
  </si>
  <si>
    <t>entspricht 4 Stunden Leistung / Woche</t>
  </si>
  <si>
    <t>Neue Finanzierungssystematik; Kostenzusage aus Übergangszeit / Umstellungsdatei</t>
  </si>
  <si>
    <t>Die Rechnungslegung erfolgt für die lbP, nicht für das Angebot !!!</t>
  </si>
  <si>
    <t>Neue Finanzierungssystematik; Kostenzusage aus individueller Teilhabeplanung (PiT / BELu)</t>
  </si>
  <si>
    <t>Einheit</t>
  </si>
  <si>
    <t>kalendertägl.</t>
  </si>
  <si>
    <t>Stundensatz</t>
  </si>
  <si>
    <t>Preis pro Stunde pro Kalendertag</t>
  </si>
  <si>
    <t>Stunden LG</t>
  </si>
  <si>
    <t>nicht erbrachte Stunden KA Vorjahr</t>
  </si>
  <si>
    <t>Fahrtzeiten nicht erbrachte Stunden KA Vorjahr</t>
  </si>
  <si>
    <t xml:space="preserve">nicht erbrachte Stunden KA lfd. Jahr </t>
  </si>
  <si>
    <t>Fahrtzeiten nicht erbrachte Stunden KA lfd. Jahr</t>
  </si>
  <si>
    <t>Zwischensumme</t>
  </si>
  <si>
    <t>Preis pro Minute</t>
  </si>
  <si>
    <t>Preis pro Minute / Kalendertag</t>
  </si>
  <si>
    <t>Alter Rechenweg (Schulung)</t>
  </si>
  <si>
    <t>Anzahl Minuten QA * Preis pro Minute / Tag</t>
  </si>
  <si>
    <t>Anzahl Minuten KA * Preis pro Minute / Tag</t>
  </si>
  <si>
    <t>Die Minutenwerte zum 01.07.2023 werden Ihnen für jede lbP in Kostenträgerschaft des LWV Hessen Ende des I. Quartals 2023 mitgeteilt. Die täglichen Werte müssen mit den Entgelten pro Minute und Tag ab 01.07.2023 selbst ermittelt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</si>
</sst>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00\ &quot;€&quot;;[Red]\-#,##0.0000\ &quot;€&quot;"/>
    <numFmt numFmtId="165" formatCode="_-* #,##0.0000\ &quot;€&quot;_-;\-* #,##0.0000\ &quot;€&quot;_-;_-* &quot;-&quot;??\ &quot;€&quot;_-;_-@_-"/>
  </numFmts>
  <fonts count="1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0"/>
      <color theme="1"/>
      <name val="Calibri"/>
      <family val="2"/>
      <scheme val="minor"/>
    </font>
    <font>
      <b/>
      <sz val="11"/>
      <color theme="1"/>
      <name val="Arial"/>
      <family val="2"/>
    </font>
    <font>
      <sz val="11"/>
      <color theme="1"/>
      <name val="Arial"/>
      <family val="2"/>
    </font>
    <font>
      <sz val="11"/>
      <name val="Arial"/>
      <family val="2"/>
    </font>
    <font>
      <b/>
      <u/>
      <sz val="11"/>
      <color theme="1"/>
      <name val="Arial"/>
      <family val="2"/>
    </font>
    <font>
      <b/>
      <sz val="11"/>
      <color rgb="FFFF0000"/>
      <name val="Arial"/>
      <family val="2"/>
    </font>
    <font>
      <b/>
      <sz val="9"/>
      <color indexed="81"/>
      <name val="Tahoma"/>
      <family val="2"/>
    </font>
    <font>
      <sz val="9"/>
      <color indexed="81"/>
      <name val="Tahoma"/>
      <family val="2"/>
    </font>
    <font>
      <b/>
      <sz val="12"/>
      <color theme="1"/>
      <name val="Arial"/>
      <family val="2"/>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4" fontId="13" fillId="0" borderId="0" applyFont="0" applyFill="0" applyBorder="0" applyAlignment="0" applyProtection="0"/>
  </cellStyleXfs>
  <cellXfs count="67">
    <xf numFmtId="0" fontId="0" fillId="0" borderId="0" xfId="0"/>
    <xf numFmtId="14" fontId="0" fillId="0" borderId="0" xfId="0" applyNumberFormat="1"/>
    <xf numFmtId="8" fontId="0" fillId="0" borderId="0" xfId="0" applyNumberFormat="1"/>
    <xf numFmtId="1" fontId="0" fillId="0" borderId="0" xfId="0" applyNumberFormat="1"/>
    <xf numFmtId="0" fontId="1" fillId="0" borderId="0" xfId="0" applyFont="1"/>
    <xf numFmtId="1" fontId="1" fillId="0" borderId="0" xfId="0" applyNumberFormat="1" applyFont="1"/>
    <xf numFmtId="0" fontId="0" fillId="0" borderId="0" xfId="0" applyAlignment="1">
      <alignment horizontal="right"/>
    </xf>
    <xf numFmtId="0" fontId="1" fillId="0" borderId="1" xfId="0" applyFont="1" applyBorder="1"/>
    <xf numFmtId="0" fontId="1" fillId="0" borderId="1" xfId="0" applyFont="1" applyBorder="1" applyAlignment="1">
      <alignment horizontal="right"/>
    </xf>
    <xf numFmtId="8" fontId="1" fillId="0" borderId="1" xfId="0" applyNumberFormat="1" applyFont="1" applyBorder="1"/>
    <xf numFmtId="0" fontId="2" fillId="0" borderId="0" xfId="0" applyFont="1"/>
    <xf numFmtId="0" fontId="1" fillId="0" borderId="0" xfId="0" applyFont="1" applyBorder="1"/>
    <xf numFmtId="0" fontId="1" fillId="0" borderId="0" xfId="0" applyFont="1" applyBorder="1" applyAlignment="1">
      <alignment horizontal="right"/>
    </xf>
    <xf numFmtId="8" fontId="1" fillId="0" borderId="0" xfId="0" applyNumberFormat="1" applyFont="1" applyBorder="1"/>
    <xf numFmtId="0" fontId="0" fillId="0" borderId="0" xfId="0" applyAlignment="1">
      <alignment horizontal="center"/>
    </xf>
    <xf numFmtId="14" fontId="0" fillId="0" borderId="0" xfId="0" applyNumberFormat="1" applyAlignment="1">
      <alignment horizontal="center"/>
    </xf>
    <xf numFmtId="0" fontId="3" fillId="0" borderId="0" xfId="0" applyFont="1"/>
    <xf numFmtId="164" fontId="0" fillId="0" borderId="0" xfId="0" applyNumberFormat="1"/>
    <xf numFmtId="8" fontId="0" fillId="0" borderId="0" xfId="0" applyNumberFormat="1" applyFill="1"/>
    <xf numFmtId="0" fontId="4" fillId="0" borderId="0" xfId="0" applyFont="1"/>
    <xf numFmtId="0" fontId="5" fillId="2" borderId="0" xfId="0" applyFont="1" applyFill="1"/>
    <xf numFmtId="0" fontId="6" fillId="0" borderId="0" xfId="0" applyFont="1"/>
    <xf numFmtId="14" fontId="6" fillId="0" borderId="0" xfId="0" applyNumberFormat="1" applyFont="1" applyAlignment="1">
      <alignment horizontal="left"/>
    </xf>
    <xf numFmtId="0" fontId="6" fillId="2" borderId="0" xfId="0" applyFont="1" applyFill="1"/>
    <xf numFmtId="0" fontId="6" fillId="0" borderId="0" xfId="0" applyFont="1" applyFill="1"/>
    <xf numFmtId="14" fontId="6" fillId="0" borderId="0" xfId="0" applyNumberFormat="1" applyFont="1"/>
    <xf numFmtId="0" fontId="6" fillId="3" borderId="0" xfId="0" applyFont="1" applyFill="1"/>
    <xf numFmtId="1" fontId="6" fillId="3" borderId="0" xfId="0" applyNumberFormat="1" applyFont="1" applyFill="1"/>
    <xf numFmtId="1" fontId="6" fillId="0" borderId="0" xfId="0" applyNumberFormat="1" applyFont="1"/>
    <xf numFmtId="0" fontId="5" fillId="0" borderId="0" xfId="0" applyFont="1" applyFill="1"/>
    <xf numFmtId="0" fontId="5" fillId="0" borderId="0" xfId="0" applyFont="1"/>
    <xf numFmtId="0" fontId="5" fillId="3" borderId="0" xfId="0" applyFont="1" applyFill="1"/>
    <xf numFmtId="1" fontId="5" fillId="3" borderId="0" xfId="0" applyNumberFormat="1" applyFont="1" applyFill="1"/>
    <xf numFmtId="1" fontId="5" fillId="0" borderId="0" xfId="0" applyNumberFormat="1" applyFont="1"/>
    <xf numFmtId="0" fontId="7" fillId="2" borderId="0" xfId="0" applyFont="1" applyFill="1"/>
    <xf numFmtId="0" fontId="7" fillId="0" borderId="0" xfId="0" applyFont="1" applyFill="1"/>
    <xf numFmtId="0" fontId="7" fillId="4" borderId="0" xfId="0" applyFont="1" applyFill="1"/>
    <xf numFmtId="0" fontId="7" fillId="3" borderId="0" xfId="0" applyFont="1" applyFill="1"/>
    <xf numFmtId="8" fontId="6" fillId="0" borderId="0" xfId="0" applyNumberFormat="1" applyFont="1" applyFill="1"/>
    <xf numFmtId="8" fontId="6" fillId="0" borderId="0" xfId="0" applyNumberFormat="1" applyFont="1"/>
    <xf numFmtId="164" fontId="6" fillId="0" borderId="0" xfId="0" applyNumberFormat="1" applyFont="1"/>
    <xf numFmtId="0" fontId="9" fillId="0" borderId="0" xfId="0" applyFont="1"/>
    <xf numFmtId="0" fontId="8" fillId="2" borderId="0" xfId="0" applyFont="1" applyFill="1"/>
    <xf numFmtId="8" fontId="6" fillId="3" borderId="0" xfId="0" applyNumberFormat="1" applyFont="1" applyFill="1"/>
    <xf numFmtId="0" fontId="5" fillId="0" borderId="0" xfId="0" applyFont="1" applyAlignment="1">
      <alignment horizontal="left" vertical="center" wrapText="1"/>
    </xf>
    <xf numFmtId="0" fontId="12" fillId="0" borderId="0" xfId="0" applyFont="1" applyFill="1" applyAlignment="1">
      <alignment horizontal="center"/>
    </xf>
    <xf numFmtId="0" fontId="0" fillId="0" borderId="0" xfId="0" applyFill="1"/>
    <xf numFmtId="0" fontId="1" fillId="0" borderId="0" xfId="0" applyFont="1" applyAlignment="1">
      <alignment horizontal="center"/>
    </xf>
    <xf numFmtId="0" fontId="0" fillId="5" borderId="0" xfId="0" applyFill="1"/>
    <xf numFmtId="8" fontId="6" fillId="0" borderId="0" xfId="0" applyNumberFormat="1" applyFont="1" applyFill="1"/>
    <xf numFmtId="8" fontId="6" fillId="0" borderId="0" xfId="0" applyNumberFormat="1" applyFont="1"/>
    <xf numFmtId="164" fontId="6" fillId="0" borderId="0" xfId="0" applyNumberFormat="1" applyFont="1"/>
    <xf numFmtId="0" fontId="6" fillId="0" borderId="0" xfId="0" applyFont="1" applyAlignment="1">
      <alignment horizontal="left"/>
    </xf>
    <xf numFmtId="0" fontId="5" fillId="0" borderId="0" xfId="0" applyFont="1" applyAlignment="1">
      <alignment horizontal="left" vertical="center" wrapText="1"/>
    </xf>
    <xf numFmtId="14" fontId="6" fillId="0" borderId="0" xfId="0" applyNumberFormat="1" applyFont="1" applyAlignment="1">
      <alignment horizontal="left"/>
    </xf>
    <xf numFmtId="0" fontId="12" fillId="2" borderId="0" xfId="0" applyFont="1" applyFill="1" applyAlignment="1">
      <alignment horizontal="center"/>
    </xf>
    <xf numFmtId="0" fontId="1" fillId="0" borderId="0" xfId="0" applyFont="1" applyAlignment="1">
      <alignment horizontal="center"/>
    </xf>
    <xf numFmtId="0" fontId="6" fillId="6" borderId="0" xfId="0" applyFont="1" applyFill="1"/>
    <xf numFmtId="165" fontId="6" fillId="6" borderId="0" xfId="1" applyNumberFormat="1" applyFont="1" applyFill="1"/>
    <xf numFmtId="44" fontId="6" fillId="6" borderId="0" xfId="1" applyFont="1" applyFill="1"/>
    <xf numFmtId="0" fontId="6" fillId="6" borderId="0" xfId="0" applyFont="1" applyFill="1" applyAlignment="1">
      <alignment horizontal="left" vertical="center" wrapText="1"/>
    </xf>
    <xf numFmtId="0" fontId="6" fillId="0" borderId="0" xfId="0" applyFont="1"/>
    <xf numFmtId="8" fontId="6" fillId="0" borderId="0" xfId="0" applyNumberFormat="1" applyFont="1"/>
    <xf numFmtId="0" fontId="0" fillId="0" borderId="0" xfId="0"/>
    <xf numFmtId="0" fontId="6" fillId="6" borderId="0" xfId="0" applyFont="1" applyFill="1"/>
    <xf numFmtId="165" fontId="6" fillId="6" borderId="0" xfId="1" applyNumberFormat="1" applyFont="1" applyFill="1"/>
    <xf numFmtId="8" fontId="0" fillId="6" borderId="0" xfId="0" applyNumberFormat="1" applyFill="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26"/>
  <sheetViews>
    <sheetView tabSelected="1" zoomScale="130" zoomScaleNormal="130" workbookViewId="0">
      <selection activeCell="B79" sqref="B79"/>
    </sheetView>
  </sheetViews>
  <sheetFormatPr baseColWidth="10" defaultRowHeight="14.25" x14ac:dyDescent="0.2"/>
  <cols>
    <col min="1" max="1" width="62.5703125" style="21" customWidth="1"/>
    <col min="2" max="2" width="12.28515625" style="21" customWidth="1"/>
    <col min="3" max="3" width="15.140625" style="21" customWidth="1"/>
    <col min="4" max="4" width="25.28515625" style="21" customWidth="1"/>
    <col min="5" max="5" width="23.28515625" style="21" bestFit="1" customWidth="1"/>
    <col min="6" max="6" width="24.28515625" style="21" customWidth="1"/>
    <col min="7" max="7" width="24.85546875" style="21" bestFit="1" customWidth="1"/>
    <col min="8" max="16384" width="11.42578125" style="21"/>
  </cols>
  <sheetData>
    <row r="2" spans="1:6" ht="15" x14ac:dyDescent="0.25">
      <c r="A2" s="20" t="s">
        <v>72</v>
      </c>
    </row>
    <row r="4" spans="1:6" x14ac:dyDescent="0.2">
      <c r="A4" s="21" t="s">
        <v>2</v>
      </c>
      <c r="B4" s="52" t="s">
        <v>3</v>
      </c>
      <c r="C4" s="52"/>
    </row>
    <row r="5" spans="1:6" x14ac:dyDescent="0.2">
      <c r="A5" s="21" t="s">
        <v>0</v>
      </c>
      <c r="B5" s="52" t="s">
        <v>47</v>
      </c>
      <c r="C5" s="52"/>
    </row>
    <row r="6" spans="1:6" x14ac:dyDescent="0.2">
      <c r="A6" s="21" t="s">
        <v>1</v>
      </c>
      <c r="B6" s="54">
        <v>33850</v>
      </c>
      <c r="C6" s="54"/>
    </row>
    <row r="7" spans="1:6" x14ac:dyDescent="0.2">
      <c r="A7" s="21" t="s">
        <v>73</v>
      </c>
      <c r="B7" s="54">
        <v>45230</v>
      </c>
      <c r="C7" s="54"/>
    </row>
    <row r="8" spans="1:6" x14ac:dyDescent="0.2">
      <c r="C8" s="22"/>
    </row>
    <row r="9" spans="1:6" x14ac:dyDescent="0.2">
      <c r="A9" s="23" t="s">
        <v>49</v>
      </c>
      <c r="E9" s="24"/>
    </row>
    <row r="10" spans="1:6" x14ac:dyDescent="0.2">
      <c r="E10" s="24"/>
    </row>
    <row r="11" spans="1:6" x14ac:dyDescent="0.2">
      <c r="A11" s="21" t="s">
        <v>50</v>
      </c>
      <c r="B11" s="52" t="s">
        <v>48</v>
      </c>
      <c r="C11" s="52"/>
      <c r="D11" s="52"/>
    </row>
    <row r="12" spans="1:6" x14ac:dyDescent="0.2">
      <c r="A12" s="21" t="s">
        <v>74</v>
      </c>
      <c r="B12" s="52" t="s">
        <v>52</v>
      </c>
      <c r="C12" s="52"/>
      <c r="E12" s="24"/>
      <c r="F12" s="24"/>
    </row>
    <row r="13" spans="1:6" x14ac:dyDescent="0.2">
      <c r="B13" s="52"/>
      <c r="C13" s="52"/>
      <c r="E13" s="24"/>
      <c r="F13" s="24"/>
    </row>
    <row r="14" spans="1:6" x14ac:dyDescent="0.2">
      <c r="C14" s="25"/>
      <c r="E14" s="24"/>
      <c r="F14" s="24"/>
    </row>
    <row r="15" spans="1:6" x14ac:dyDescent="0.2">
      <c r="C15" s="25"/>
    </row>
    <row r="16" spans="1:6" x14ac:dyDescent="0.2">
      <c r="C16" s="25"/>
    </row>
    <row r="17" spans="1:7" x14ac:dyDescent="0.2">
      <c r="C17" s="25"/>
    </row>
    <row r="18" spans="1:7" x14ac:dyDescent="0.2">
      <c r="C18" s="25"/>
    </row>
    <row r="19" spans="1:7" x14ac:dyDescent="0.2">
      <c r="C19" s="25"/>
    </row>
    <row r="20" spans="1:7" x14ac:dyDescent="0.2">
      <c r="C20" s="25"/>
    </row>
    <row r="21" spans="1:7" x14ac:dyDescent="0.2">
      <c r="C21" s="25"/>
    </row>
    <row r="22" spans="1:7" x14ac:dyDescent="0.2">
      <c r="C22" s="25"/>
    </row>
    <row r="23" spans="1:7" x14ac:dyDescent="0.2">
      <c r="C23" s="25"/>
    </row>
    <row r="24" spans="1:7" x14ac:dyDescent="0.2">
      <c r="C24" s="25"/>
    </row>
    <row r="25" spans="1:7" x14ac:dyDescent="0.2">
      <c r="A25" s="23" t="s">
        <v>75</v>
      </c>
      <c r="C25" s="25"/>
      <c r="F25" s="24"/>
      <c r="G25" s="24"/>
    </row>
    <row r="26" spans="1:7" x14ac:dyDescent="0.2">
      <c r="C26" s="25"/>
    </row>
    <row r="27" spans="1:7" x14ac:dyDescent="0.2">
      <c r="A27" s="21" t="s">
        <v>50</v>
      </c>
      <c r="B27" s="21" t="s">
        <v>76</v>
      </c>
      <c r="C27" s="21">
        <v>198</v>
      </c>
      <c r="D27" s="25" t="s">
        <v>77</v>
      </c>
    </row>
    <row r="28" spans="1:7" x14ac:dyDescent="0.2">
      <c r="A28" s="21" t="s">
        <v>7</v>
      </c>
      <c r="B28" s="26" t="s">
        <v>78</v>
      </c>
      <c r="C28" s="27">
        <v>253</v>
      </c>
      <c r="D28" s="26" t="s">
        <v>8</v>
      </c>
    </row>
    <row r="29" spans="1:7" x14ac:dyDescent="0.2">
      <c r="C29" s="28"/>
    </row>
    <row r="30" spans="1:7" x14ac:dyDescent="0.2">
      <c r="A30" s="21" t="s">
        <v>74</v>
      </c>
      <c r="B30" s="21" t="s">
        <v>76</v>
      </c>
      <c r="C30" s="21">
        <v>8</v>
      </c>
      <c r="D30" s="25" t="s">
        <v>79</v>
      </c>
    </row>
    <row r="31" spans="1:7" x14ac:dyDescent="0.2">
      <c r="A31" s="21" t="s">
        <v>7</v>
      </c>
      <c r="B31" s="26" t="s">
        <v>78</v>
      </c>
      <c r="C31" s="27">
        <v>514</v>
      </c>
      <c r="D31" s="26" t="s">
        <v>9</v>
      </c>
    </row>
    <row r="32" spans="1:7" x14ac:dyDescent="0.2">
      <c r="C32" s="28"/>
      <c r="E32" s="24"/>
    </row>
    <row r="33" spans="1:6" ht="15" x14ac:dyDescent="0.25">
      <c r="A33" s="30" t="s">
        <v>53</v>
      </c>
      <c r="B33" s="30"/>
      <c r="C33" s="30"/>
      <c r="D33" s="30"/>
      <c r="E33" s="24"/>
    </row>
    <row r="34" spans="1:6" ht="15" x14ac:dyDescent="0.25">
      <c r="A34" s="30" t="s">
        <v>10</v>
      </c>
      <c r="B34" s="31" t="s">
        <v>78</v>
      </c>
      <c r="C34" s="32">
        <f>C28</f>
        <v>253</v>
      </c>
      <c r="D34" s="31" t="s">
        <v>8</v>
      </c>
      <c r="E34" s="24"/>
    </row>
    <row r="35" spans="1:6" ht="15" x14ac:dyDescent="0.25">
      <c r="A35" s="30" t="s">
        <v>11</v>
      </c>
      <c r="B35" s="31" t="s">
        <v>78</v>
      </c>
      <c r="C35" s="32">
        <f>C31</f>
        <v>514</v>
      </c>
      <c r="D35" s="31" t="s">
        <v>9</v>
      </c>
      <c r="E35" s="24"/>
    </row>
    <row r="36" spans="1:6" ht="15" x14ac:dyDescent="0.25">
      <c r="A36" s="30"/>
      <c r="B36" s="30"/>
      <c r="C36" s="33"/>
      <c r="D36" s="30"/>
      <c r="F36" s="29"/>
    </row>
    <row r="37" spans="1:6" ht="15" x14ac:dyDescent="0.25">
      <c r="A37" s="21" t="s">
        <v>80</v>
      </c>
      <c r="B37" s="30"/>
      <c r="C37" s="33"/>
      <c r="D37" s="30"/>
    </row>
    <row r="38" spans="1:6" ht="15" x14ac:dyDescent="0.25">
      <c r="A38" s="30"/>
      <c r="B38" s="30"/>
      <c r="C38" s="33"/>
      <c r="D38" s="30"/>
    </row>
    <row r="43" spans="1:6" ht="15" x14ac:dyDescent="0.25">
      <c r="A43" s="30"/>
      <c r="B43" s="30"/>
      <c r="C43" s="33"/>
      <c r="D43" s="30"/>
    </row>
    <row r="44" spans="1:6" ht="15" x14ac:dyDescent="0.25">
      <c r="A44" s="30"/>
      <c r="B44" s="30"/>
      <c r="C44" s="33"/>
      <c r="D44" s="30"/>
    </row>
    <row r="45" spans="1:6" ht="15" x14ac:dyDescent="0.25">
      <c r="A45" s="30"/>
      <c r="B45" s="30"/>
      <c r="C45" s="33"/>
      <c r="D45" s="30"/>
    </row>
    <row r="46" spans="1:6" ht="15" x14ac:dyDescent="0.25">
      <c r="A46" s="30"/>
      <c r="B46" s="30"/>
      <c r="C46" s="33"/>
      <c r="D46" s="30"/>
    </row>
    <row r="47" spans="1:6" x14ac:dyDescent="0.2">
      <c r="A47" s="34" t="s">
        <v>81</v>
      </c>
      <c r="E47" s="21" t="s">
        <v>38</v>
      </c>
      <c r="F47" s="21" t="s">
        <v>44</v>
      </c>
    </row>
    <row r="48" spans="1:6" x14ac:dyDescent="0.2">
      <c r="A48" s="35" t="s">
        <v>82</v>
      </c>
    </row>
    <row r="49" spans="1:6" x14ac:dyDescent="0.2">
      <c r="A49" s="36" t="s">
        <v>83</v>
      </c>
    </row>
    <row r="50" spans="1:6" ht="8.25" customHeight="1" x14ac:dyDescent="0.2">
      <c r="A50" s="35"/>
    </row>
    <row r="51" spans="1:6" x14ac:dyDescent="0.2">
      <c r="A51" s="37" t="s">
        <v>10</v>
      </c>
      <c r="C51" s="21" t="s">
        <v>36</v>
      </c>
      <c r="E51" s="21" t="s">
        <v>37</v>
      </c>
      <c r="F51" s="21" t="s">
        <v>45</v>
      </c>
    </row>
    <row r="52" spans="1:6" ht="2.25" customHeight="1" x14ac:dyDescent="0.2"/>
    <row r="53" spans="1:6" x14ac:dyDescent="0.2">
      <c r="A53" s="21" t="s">
        <v>84</v>
      </c>
      <c r="C53" s="38">
        <v>60</v>
      </c>
      <c r="D53" s="21" t="s">
        <v>85</v>
      </c>
      <c r="E53" s="39">
        <f t="shared" ref="E53" si="0">ROUND(C53*1.08,2)</f>
        <v>64.8</v>
      </c>
      <c r="F53" s="39">
        <f>ROUND(E53*1.03,2)</f>
        <v>66.739999999999995</v>
      </c>
    </row>
    <row r="54" spans="1:6" x14ac:dyDescent="0.2">
      <c r="A54" s="57" t="s">
        <v>108</v>
      </c>
      <c r="B54" s="57"/>
      <c r="C54" s="59">
        <f>ROUND(C53/60,2)</f>
        <v>1</v>
      </c>
      <c r="D54" s="57"/>
      <c r="E54" s="59">
        <f>ROUND(E53/60,2)</f>
        <v>1.08</v>
      </c>
      <c r="F54" s="59">
        <f>ROUND(F53/60,2)</f>
        <v>1.1100000000000001</v>
      </c>
    </row>
    <row r="55" spans="1:6" x14ac:dyDescent="0.2">
      <c r="A55" s="57" t="s">
        <v>109</v>
      </c>
      <c r="B55" s="57"/>
      <c r="C55" s="58">
        <f>ROUND(C53/60/7,4)</f>
        <v>0.1429</v>
      </c>
      <c r="D55" s="57"/>
      <c r="E55" s="58">
        <f>ROUND(E53/60/7,4)</f>
        <v>0.15429999999999999</v>
      </c>
      <c r="F55" s="58">
        <f>ROUND(F53/60/7,4)</f>
        <v>0.15890000000000001</v>
      </c>
    </row>
    <row r="56" spans="1:6" x14ac:dyDescent="0.2">
      <c r="A56" s="21" t="s">
        <v>101</v>
      </c>
      <c r="B56" s="24" t="s">
        <v>102</v>
      </c>
      <c r="C56" s="38">
        <f>ROUND(C53/7,2)</f>
        <v>8.57</v>
      </c>
      <c r="D56" s="21" t="s">
        <v>33</v>
      </c>
      <c r="E56" s="49">
        <f>ROUND(E53/7,2)</f>
        <v>9.26</v>
      </c>
      <c r="F56" s="49">
        <f>ROUND(F53/7,2)</f>
        <v>9.5299999999999994</v>
      </c>
    </row>
    <row r="57" spans="1:6" x14ac:dyDescent="0.2">
      <c r="A57" s="21" t="s">
        <v>27</v>
      </c>
      <c r="B57" s="21">
        <v>1</v>
      </c>
      <c r="C57" s="50">
        <f>ROUND(C$56*$B57,2)</f>
        <v>8.57</v>
      </c>
      <c r="D57" s="21" t="s">
        <v>33</v>
      </c>
      <c r="E57" s="50">
        <f>ROUND(E$56*$B57,2)</f>
        <v>9.26</v>
      </c>
      <c r="F57" s="50">
        <f>ROUND(F$56*$B57,2)</f>
        <v>9.5299999999999994</v>
      </c>
    </row>
    <row r="58" spans="1:6" x14ac:dyDescent="0.2">
      <c r="A58" s="21" t="s">
        <v>28</v>
      </c>
      <c r="B58" s="21">
        <v>2</v>
      </c>
      <c r="C58" s="50">
        <f t="shared" ref="C58:F64" si="1">ROUND(C$56*$B58,2)</f>
        <v>17.14</v>
      </c>
      <c r="D58" s="21" t="s">
        <v>33</v>
      </c>
      <c r="E58" s="50">
        <f t="shared" si="1"/>
        <v>18.52</v>
      </c>
      <c r="F58" s="50">
        <f t="shared" si="1"/>
        <v>19.059999999999999</v>
      </c>
    </row>
    <row r="59" spans="1:6" x14ac:dyDescent="0.2">
      <c r="A59" s="21" t="s">
        <v>29</v>
      </c>
      <c r="B59" s="21">
        <v>3</v>
      </c>
      <c r="C59" s="50">
        <f t="shared" si="1"/>
        <v>25.71</v>
      </c>
      <c r="D59" s="21" t="s">
        <v>33</v>
      </c>
      <c r="E59" s="50">
        <f t="shared" si="1"/>
        <v>27.78</v>
      </c>
      <c r="F59" s="50">
        <f t="shared" si="1"/>
        <v>28.59</v>
      </c>
    </row>
    <row r="60" spans="1:6" x14ac:dyDescent="0.2">
      <c r="A60" s="21" t="s">
        <v>30</v>
      </c>
      <c r="B60" s="21">
        <v>4</v>
      </c>
      <c r="C60" s="50">
        <f t="shared" si="1"/>
        <v>34.28</v>
      </c>
      <c r="D60" s="21" t="s">
        <v>33</v>
      </c>
      <c r="E60" s="50">
        <f t="shared" si="1"/>
        <v>37.04</v>
      </c>
      <c r="F60" s="50">
        <f t="shared" si="1"/>
        <v>38.119999999999997</v>
      </c>
    </row>
    <row r="61" spans="1:6" x14ac:dyDescent="0.2">
      <c r="A61" s="21" t="s">
        <v>25</v>
      </c>
      <c r="B61" s="21">
        <v>5.5</v>
      </c>
      <c r="C61" s="50">
        <f t="shared" si="1"/>
        <v>47.14</v>
      </c>
      <c r="D61" s="21" t="s">
        <v>33</v>
      </c>
      <c r="E61" s="50">
        <f t="shared" si="1"/>
        <v>50.93</v>
      </c>
      <c r="F61" s="50">
        <f t="shared" si="1"/>
        <v>52.42</v>
      </c>
    </row>
    <row r="62" spans="1:6" x14ac:dyDescent="0.2">
      <c r="A62" s="21" t="s">
        <v>26</v>
      </c>
      <c r="B62" s="21">
        <v>7.5</v>
      </c>
      <c r="C62" s="50">
        <f t="shared" si="1"/>
        <v>64.28</v>
      </c>
      <c r="D62" s="21" t="s">
        <v>33</v>
      </c>
      <c r="E62" s="50">
        <f t="shared" si="1"/>
        <v>69.45</v>
      </c>
      <c r="F62" s="50">
        <f t="shared" si="1"/>
        <v>71.48</v>
      </c>
    </row>
    <row r="63" spans="1:6" x14ac:dyDescent="0.2">
      <c r="A63" s="21" t="s">
        <v>31</v>
      </c>
      <c r="B63" s="21">
        <v>10.5</v>
      </c>
      <c r="C63" s="50">
        <f t="shared" si="1"/>
        <v>89.99</v>
      </c>
      <c r="D63" s="21" t="s">
        <v>33</v>
      </c>
      <c r="E63" s="50">
        <f t="shared" si="1"/>
        <v>97.23</v>
      </c>
      <c r="F63" s="50">
        <f t="shared" si="1"/>
        <v>100.07</v>
      </c>
    </row>
    <row r="64" spans="1:6" x14ac:dyDescent="0.2">
      <c r="A64" s="21" t="s">
        <v>32</v>
      </c>
      <c r="B64" s="21">
        <v>15</v>
      </c>
      <c r="C64" s="50">
        <f t="shared" si="1"/>
        <v>128.55000000000001</v>
      </c>
      <c r="D64" s="21" t="s">
        <v>33</v>
      </c>
      <c r="E64" s="50">
        <f t="shared" si="1"/>
        <v>138.9</v>
      </c>
      <c r="F64" s="50">
        <f t="shared" si="1"/>
        <v>142.94999999999999</v>
      </c>
    </row>
    <row r="65" spans="1:6" ht="3.75" customHeight="1" x14ac:dyDescent="0.2">
      <c r="C65" s="39"/>
      <c r="E65" s="50"/>
      <c r="F65" s="50"/>
    </row>
    <row r="66" spans="1:6" x14ac:dyDescent="0.2">
      <c r="A66" s="21" t="s">
        <v>60</v>
      </c>
      <c r="C66" s="40">
        <f>ROUND(C53/60/7*14.05/100,4)</f>
        <v>2.01E-2</v>
      </c>
      <c r="D66" s="21" t="s">
        <v>61</v>
      </c>
      <c r="E66" s="51">
        <f>ROUND(E53/60/7*14.05/100,4)</f>
        <v>2.1700000000000001E-2</v>
      </c>
      <c r="F66" s="51">
        <f>ROUND(F53/60/7*14.05/100,4)</f>
        <v>2.23E-2</v>
      </c>
    </row>
    <row r="67" spans="1:6" ht="7.5" customHeight="1" x14ac:dyDescent="0.2">
      <c r="C67" s="39"/>
    </row>
    <row r="68" spans="1:6" x14ac:dyDescent="0.2">
      <c r="A68" s="37" t="s">
        <v>11</v>
      </c>
      <c r="C68" s="39"/>
    </row>
    <row r="69" spans="1:6" ht="4.5" customHeight="1" x14ac:dyDescent="0.2">
      <c r="C69" s="39"/>
    </row>
    <row r="70" spans="1:6" x14ac:dyDescent="0.2">
      <c r="A70" s="21" t="s">
        <v>84</v>
      </c>
      <c r="C70" s="39">
        <v>40</v>
      </c>
      <c r="D70" s="21" t="s">
        <v>85</v>
      </c>
      <c r="E70" s="39">
        <f>ROUND(C70*1.08,2)</f>
        <v>43.2</v>
      </c>
      <c r="F70" s="39">
        <f t="shared" ref="F70" si="2">ROUND(E70*1.03,2)</f>
        <v>44.5</v>
      </c>
    </row>
    <row r="71" spans="1:6" x14ac:dyDescent="0.2">
      <c r="A71" s="57" t="s">
        <v>108</v>
      </c>
      <c r="B71" s="57"/>
      <c r="C71" s="59">
        <f>ROUND(C70/60,2)</f>
        <v>0.67</v>
      </c>
      <c r="E71" s="59">
        <f>ROUND(E70/60,2)</f>
        <v>0.72</v>
      </c>
      <c r="F71" s="59">
        <f t="shared" ref="E71:F71" si="3">ROUND(F70/60,2)</f>
        <v>0.74</v>
      </c>
    </row>
    <row r="72" spans="1:6" ht="15" x14ac:dyDescent="0.25">
      <c r="A72" s="57" t="s">
        <v>109</v>
      </c>
      <c r="B72" s="57"/>
      <c r="C72" s="58">
        <f>ROUND(C70/60/7,4)</f>
        <v>9.5200000000000007E-2</v>
      </c>
      <c r="D72"/>
      <c r="E72" s="58">
        <f>ROUND(E70/60/7,4)</f>
        <v>0.10290000000000001</v>
      </c>
      <c r="F72" s="58">
        <f t="shared" ref="E72:F72" si="4">ROUND(F70/60/7,4)</f>
        <v>0.106</v>
      </c>
    </row>
    <row r="73" spans="1:6" x14ac:dyDescent="0.2">
      <c r="A73" s="21" t="s">
        <v>101</v>
      </c>
      <c r="C73" s="38">
        <f>ROUND(C70/7,2)</f>
        <v>5.71</v>
      </c>
      <c r="D73" s="21" t="s">
        <v>33</v>
      </c>
      <c r="E73" s="49">
        <f>ROUND(E70/7,2)</f>
        <v>6.17</v>
      </c>
      <c r="F73" s="49">
        <f>ROUND(F70/7,2)</f>
        <v>6.36</v>
      </c>
    </row>
    <row r="74" spans="1:6" x14ac:dyDescent="0.2">
      <c r="A74" s="21" t="s">
        <v>63</v>
      </c>
      <c r="C74" s="40">
        <f>ROUND(C70/60/7*13.42/100,4)</f>
        <v>1.2800000000000001E-2</v>
      </c>
      <c r="D74" s="21" t="s">
        <v>61</v>
      </c>
      <c r="E74" s="51">
        <f>ROUND(E70/60/7*13.42/100,4)</f>
        <v>1.38E-2</v>
      </c>
      <c r="F74" s="51">
        <f>ROUND(F70/60/7*13.42/100,4)</f>
        <v>1.4200000000000001E-2</v>
      </c>
    </row>
    <row r="75" spans="1:6" x14ac:dyDescent="0.2">
      <c r="C75" s="40"/>
      <c r="E75" s="40"/>
      <c r="F75" s="40"/>
    </row>
    <row r="76" spans="1:6" x14ac:dyDescent="0.2">
      <c r="C76" s="40"/>
      <c r="E76" s="40"/>
      <c r="F76" s="40"/>
    </row>
    <row r="77" spans="1:6" ht="6" customHeight="1" x14ac:dyDescent="0.2">
      <c r="C77" s="40"/>
      <c r="E77" s="40"/>
      <c r="F77" s="40"/>
    </row>
    <row r="78" spans="1:6" x14ac:dyDescent="0.2">
      <c r="C78" s="39"/>
    </row>
    <row r="79" spans="1:6" x14ac:dyDescent="0.2">
      <c r="A79" s="23" t="s">
        <v>86</v>
      </c>
      <c r="C79" s="39"/>
    </row>
    <row r="80" spans="1:6" x14ac:dyDescent="0.2">
      <c r="C80" s="39"/>
    </row>
    <row r="81" spans="1:7" x14ac:dyDescent="0.2">
      <c r="C81" s="39"/>
    </row>
    <row r="82" spans="1:7" ht="15" x14ac:dyDescent="0.25">
      <c r="A82" s="21" t="s">
        <v>87</v>
      </c>
      <c r="C82" s="39"/>
    </row>
    <row r="83" spans="1:7" x14ac:dyDescent="0.2">
      <c r="G83" s="61" t="s">
        <v>110</v>
      </c>
    </row>
    <row r="84" spans="1:7" x14ac:dyDescent="0.2">
      <c r="A84" s="21" t="s">
        <v>13</v>
      </c>
      <c r="B84" s="59">
        <f>ROUND(C55*C34,2)</f>
        <v>36.15</v>
      </c>
      <c r="C84" s="21" t="s">
        <v>33</v>
      </c>
      <c r="D84" s="62" t="s">
        <v>111</v>
      </c>
      <c r="E84" s="39"/>
      <c r="F84" s="39"/>
      <c r="G84" s="39">
        <f>ROUND(C34*C53/60/7,2)</f>
        <v>36.14</v>
      </c>
    </row>
    <row r="85" spans="1:7" x14ac:dyDescent="0.2">
      <c r="A85" s="21" t="s">
        <v>14</v>
      </c>
      <c r="B85" s="59">
        <f>ROUND(C72*C35,2)</f>
        <v>48.93</v>
      </c>
      <c r="C85" s="21" t="s">
        <v>33</v>
      </c>
      <c r="D85" s="62" t="s">
        <v>112</v>
      </c>
      <c r="E85" s="39"/>
      <c r="F85" s="39"/>
      <c r="G85" s="39">
        <f>ROUND(C35*C70/60/7,2)</f>
        <v>48.95</v>
      </c>
    </row>
    <row r="86" spans="1:7" x14ac:dyDescent="0.2">
      <c r="B86" s="39"/>
      <c r="E86" s="39"/>
      <c r="F86" s="39"/>
    </row>
    <row r="87" spans="1:7" x14ac:dyDescent="0.2">
      <c r="C87" s="39"/>
      <c r="E87" s="39"/>
      <c r="F87" s="39"/>
    </row>
    <row r="88" spans="1:7" ht="15" x14ac:dyDescent="0.25">
      <c r="A88" s="41" t="s">
        <v>88</v>
      </c>
      <c r="C88" s="39"/>
      <c r="E88" s="39"/>
      <c r="F88" s="39"/>
    </row>
    <row r="89" spans="1:7" x14ac:dyDescent="0.2">
      <c r="C89" s="39"/>
      <c r="E89" s="39"/>
      <c r="F89" s="39"/>
    </row>
    <row r="90" spans="1:7" ht="14.25" customHeight="1" x14ac:dyDescent="0.2">
      <c r="A90" s="60" t="s">
        <v>113</v>
      </c>
      <c r="B90" s="60"/>
      <c r="C90" s="60"/>
      <c r="E90" s="39"/>
      <c r="F90" s="39"/>
    </row>
    <row r="91" spans="1:7" x14ac:dyDescent="0.2">
      <c r="A91" s="60"/>
      <c r="B91" s="60"/>
      <c r="C91" s="60"/>
      <c r="E91" s="39"/>
      <c r="F91" s="39"/>
    </row>
    <row r="92" spans="1:7" x14ac:dyDescent="0.2">
      <c r="A92" s="60"/>
      <c r="B92" s="60"/>
      <c r="C92" s="60"/>
      <c r="E92" s="39"/>
      <c r="F92" s="39"/>
    </row>
    <row r="93" spans="1:7" x14ac:dyDescent="0.2">
      <c r="C93" s="39"/>
      <c r="E93" s="39"/>
      <c r="F93" s="39"/>
    </row>
    <row r="94" spans="1:7" x14ac:dyDescent="0.2">
      <c r="A94" s="21" t="s">
        <v>89</v>
      </c>
      <c r="C94" s="39"/>
      <c r="E94" s="39"/>
      <c r="F94" s="39"/>
    </row>
    <row r="95" spans="1:7" x14ac:dyDescent="0.2">
      <c r="C95" s="39"/>
      <c r="E95" s="39"/>
      <c r="F95" s="39"/>
    </row>
    <row r="96" spans="1:7" x14ac:dyDescent="0.2">
      <c r="C96" s="39"/>
      <c r="E96" s="39"/>
      <c r="F96" s="39"/>
    </row>
    <row r="97" spans="1:7" x14ac:dyDescent="0.2">
      <c r="C97" s="39"/>
      <c r="E97" s="39"/>
      <c r="F97" s="39"/>
    </row>
    <row r="98" spans="1:7" x14ac:dyDescent="0.2">
      <c r="C98" s="39"/>
      <c r="E98" s="39"/>
      <c r="F98" s="39"/>
    </row>
    <row r="99" spans="1:7" x14ac:dyDescent="0.2">
      <c r="C99" s="39"/>
      <c r="E99" s="39"/>
      <c r="F99" s="39"/>
    </row>
    <row r="100" spans="1:7" x14ac:dyDescent="0.2">
      <c r="C100" s="39"/>
      <c r="E100" s="39"/>
      <c r="F100" s="39"/>
    </row>
    <row r="101" spans="1:7" x14ac:dyDescent="0.2">
      <c r="C101" s="39"/>
      <c r="E101" s="39"/>
      <c r="F101" s="39"/>
    </row>
    <row r="102" spans="1:7" ht="15" x14ac:dyDescent="0.25">
      <c r="A102" s="42" t="s">
        <v>23</v>
      </c>
      <c r="C102" s="39"/>
      <c r="E102" s="39"/>
      <c r="F102" s="39"/>
    </row>
    <row r="103" spans="1:7" x14ac:dyDescent="0.2">
      <c r="C103" s="39"/>
      <c r="E103" s="39"/>
      <c r="F103" s="39"/>
    </row>
    <row r="104" spans="1:7" x14ac:dyDescent="0.2">
      <c r="A104" s="21" t="s">
        <v>24</v>
      </c>
    </row>
    <row r="105" spans="1:7" ht="7.5" customHeight="1" x14ac:dyDescent="0.2"/>
    <row r="106" spans="1:7" x14ac:dyDescent="0.2">
      <c r="A106" s="21" t="s">
        <v>10</v>
      </c>
      <c r="B106" s="21" t="s">
        <v>30</v>
      </c>
      <c r="D106" s="21" t="s">
        <v>94</v>
      </c>
    </row>
    <row r="107" spans="1:7" ht="15" x14ac:dyDescent="0.25">
      <c r="A107" s="21" t="s">
        <v>57</v>
      </c>
      <c r="B107" s="21">
        <v>190</v>
      </c>
      <c r="C107" s="21" t="s">
        <v>56</v>
      </c>
      <c r="D107" s="21" t="s">
        <v>59</v>
      </c>
      <c r="G107" s="41"/>
    </row>
    <row r="108" spans="1:7" ht="15" x14ac:dyDescent="0.25">
      <c r="A108" s="21" t="s">
        <v>90</v>
      </c>
      <c r="B108" s="43">
        <f>ROUND(B107*C66,2)</f>
        <v>3.82</v>
      </c>
      <c r="C108" s="21" t="s">
        <v>91</v>
      </c>
      <c r="D108" s="26" t="s">
        <v>92</v>
      </c>
      <c r="G108" s="41"/>
    </row>
    <row r="109" spans="1:7" ht="6.75" customHeight="1" x14ac:dyDescent="0.25">
      <c r="G109" s="41"/>
    </row>
    <row r="110" spans="1:7" x14ac:dyDescent="0.2">
      <c r="A110" s="21" t="s">
        <v>11</v>
      </c>
      <c r="B110" s="21">
        <v>8</v>
      </c>
      <c r="C110" s="21" t="s">
        <v>79</v>
      </c>
    </row>
    <row r="111" spans="1:7" ht="15" x14ac:dyDescent="0.25">
      <c r="A111" s="21" t="s">
        <v>58</v>
      </c>
      <c r="B111" s="21">
        <v>455</v>
      </c>
      <c r="C111" s="21" t="s">
        <v>56</v>
      </c>
      <c r="D111" s="21" t="s">
        <v>59</v>
      </c>
      <c r="G111" s="41"/>
    </row>
    <row r="112" spans="1:7" ht="15" x14ac:dyDescent="0.25">
      <c r="A112" s="21" t="s">
        <v>90</v>
      </c>
      <c r="B112" s="43">
        <f>ROUND(B111*C74,2)</f>
        <v>5.82</v>
      </c>
      <c r="C112" s="21" t="s">
        <v>91</v>
      </c>
      <c r="D112" s="26" t="s">
        <v>92</v>
      </c>
      <c r="G112" s="41"/>
    </row>
    <row r="113" spans="1:7" ht="5.25" customHeight="1" x14ac:dyDescent="0.25">
      <c r="G113" s="41"/>
    </row>
    <row r="114" spans="1:7" ht="15" x14ac:dyDescent="0.25">
      <c r="B114" s="39"/>
      <c r="G114" s="41"/>
    </row>
    <row r="116" spans="1:7" ht="18" customHeight="1" x14ac:dyDescent="0.2">
      <c r="A116" s="53" t="s">
        <v>93</v>
      </c>
      <c r="B116" s="53"/>
      <c r="C116" s="53"/>
      <c r="D116" s="53"/>
      <c r="E116" s="53"/>
    </row>
    <row r="117" spans="1:7" x14ac:dyDescent="0.2">
      <c r="A117" s="53"/>
      <c r="B117" s="53"/>
      <c r="C117" s="53"/>
      <c r="D117" s="53"/>
      <c r="E117" s="53"/>
    </row>
    <row r="118" spans="1:7" ht="15" x14ac:dyDescent="0.2">
      <c r="A118" s="44"/>
      <c r="B118" s="44"/>
      <c r="C118" s="44"/>
      <c r="D118" s="44"/>
      <c r="E118" s="44"/>
    </row>
    <row r="119" spans="1:7" ht="15" x14ac:dyDescent="0.2">
      <c r="A119" s="21" t="s">
        <v>39</v>
      </c>
      <c r="B119" s="44"/>
      <c r="C119" s="44"/>
      <c r="D119" s="44"/>
      <c r="E119" s="44"/>
    </row>
    <row r="121" spans="1:7" x14ac:dyDescent="0.2">
      <c r="A121" s="21" t="s">
        <v>40</v>
      </c>
    </row>
    <row r="123" spans="1:7" ht="15" x14ac:dyDescent="0.25">
      <c r="A123" s="30" t="s">
        <v>71</v>
      </c>
    </row>
    <row r="126" spans="1:7" x14ac:dyDescent="0.2">
      <c r="D126" s="40"/>
    </row>
  </sheetData>
  <sheetProtection password="DB81" sheet="1" objects="1" scenarios="1"/>
  <mergeCells count="9">
    <mergeCell ref="B13:C13"/>
    <mergeCell ref="A116:E117"/>
    <mergeCell ref="B4:C4"/>
    <mergeCell ref="B5:C5"/>
    <mergeCell ref="B6:C6"/>
    <mergeCell ref="B7:C7"/>
    <mergeCell ref="B11:D11"/>
    <mergeCell ref="B12:C12"/>
    <mergeCell ref="A90:C92"/>
  </mergeCells>
  <pageMargins left="0.7" right="0.7" top="0.78740157499999996" bottom="0.78740157499999996"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1"/>
  <sheetViews>
    <sheetView zoomScale="145" zoomScaleNormal="145" workbookViewId="0">
      <selection activeCell="C21" sqref="C21"/>
    </sheetView>
  </sheetViews>
  <sheetFormatPr baseColWidth="10" defaultRowHeight="15" x14ac:dyDescent="0.25"/>
  <cols>
    <col min="1" max="1" width="13" customWidth="1"/>
    <col min="3" max="3" width="46.28515625" bestFit="1" customWidth="1"/>
    <col min="8" max="8" width="15.85546875" bestFit="1" customWidth="1"/>
  </cols>
  <sheetData>
    <row r="1" spans="1:8" ht="15.75" x14ac:dyDescent="0.25">
      <c r="A1" s="55" t="s">
        <v>95</v>
      </c>
      <c r="B1" s="55"/>
      <c r="C1" s="55"/>
      <c r="D1" s="55"/>
      <c r="E1" s="55"/>
      <c r="F1" s="55"/>
      <c r="G1" s="55"/>
      <c r="H1" s="55"/>
    </row>
    <row r="2" spans="1:8" s="46" customFormat="1" ht="5.25" customHeight="1" x14ac:dyDescent="0.25">
      <c r="A2" s="45"/>
      <c r="B2" s="45"/>
      <c r="C2" s="45"/>
      <c r="D2" s="45"/>
      <c r="E2" s="45"/>
      <c r="F2" s="45"/>
      <c r="G2" s="45"/>
      <c r="H2" s="45"/>
    </row>
    <row r="3" spans="1:8" ht="15.75" x14ac:dyDescent="0.25">
      <c r="A3" s="55" t="s">
        <v>96</v>
      </c>
      <c r="B3" s="55"/>
      <c r="C3" s="55"/>
      <c r="D3" s="55"/>
      <c r="E3" s="55"/>
      <c r="F3" s="55"/>
      <c r="G3" s="55"/>
      <c r="H3" s="55"/>
    </row>
    <row r="4" spans="1:8" s="46" customFormat="1" ht="15.75" x14ac:dyDescent="0.25">
      <c r="A4" s="45"/>
      <c r="B4" s="45"/>
      <c r="C4" s="45"/>
      <c r="D4" s="45"/>
      <c r="E4" s="45"/>
      <c r="F4" s="45"/>
      <c r="G4" s="45"/>
      <c r="H4" s="45"/>
    </row>
    <row r="5" spans="1:8" x14ac:dyDescent="0.25">
      <c r="A5" t="s">
        <v>17</v>
      </c>
      <c r="D5" s="6" t="s">
        <v>43</v>
      </c>
      <c r="E5" s="15">
        <v>45108</v>
      </c>
      <c r="F5" s="14" t="s">
        <v>19</v>
      </c>
      <c r="G5" s="15">
        <v>45138</v>
      </c>
    </row>
    <row r="7" spans="1:8" x14ac:dyDescent="0.25">
      <c r="A7" s="14" t="s">
        <v>42</v>
      </c>
      <c r="B7" s="14" t="s">
        <v>18</v>
      </c>
      <c r="C7" t="s">
        <v>20</v>
      </c>
      <c r="D7" t="s">
        <v>15</v>
      </c>
      <c r="E7" t="s">
        <v>16</v>
      </c>
      <c r="F7" t="s">
        <v>98</v>
      </c>
      <c r="G7" t="s">
        <v>21</v>
      </c>
    </row>
    <row r="8" spans="1:8" x14ac:dyDescent="0.25">
      <c r="A8" s="1">
        <f>E5</f>
        <v>45108</v>
      </c>
      <c r="B8" s="1">
        <f>G5</f>
        <v>45138</v>
      </c>
      <c r="C8" t="s">
        <v>66</v>
      </c>
      <c r="D8" s="66">
        <f>'Rahmen Gesamt'!$C$17</f>
        <v>36.153700000000001</v>
      </c>
      <c r="E8">
        <f>B8-A8+1</f>
        <v>31</v>
      </c>
      <c r="F8" t="s">
        <v>99</v>
      </c>
      <c r="G8" s="2">
        <f>D8*E8</f>
        <v>1120.7646999999999</v>
      </c>
    </row>
    <row r="9" spans="1:8" x14ac:dyDescent="0.25">
      <c r="A9" s="1">
        <f>E5</f>
        <v>45108</v>
      </c>
      <c r="B9" s="1">
        <f>G5</f>
        <v>45138</v>
      </c>
      <c r="C9" t="s">
        <v>67</v>
      </c>
      <c r="D9" s="66">
        <f>'Rahmen Gesamt'!$C$18</f>
        <v>48.9328</v>
      </c>
      <c r="E9">
        <f t="shared" ref="E9" si="0">B9-A9+1</f>
        <v>31</v>
      </c>
      <c r="F9" t="s">
        <v>99</v>
      </c>
      <c r="G9" s="2">
        <f>D9*E9</f>
        <v>1516.9168</v>
      </c>
    </row>
    <row r="10" spans="1:8" ht="15.75" thickBot="1" x14ac:dyDescent="0.3">
      <c r="D10" s="7"/>
      <c r="E10" s="8" t="s">
        <v>22</v>
      </c>
      <c r="F10" s="8"/>
      <c r="G10" s="9">
        <f>SUM(G8:G9)</f>
        <v>2637.6814999999997</v>
      </c>
    </row>
    <row r="11" spans="1:8" ht="15.75" thickTop="1" x14ac:dyDescent="0.25"/>
    <row r="12" spans="1:8" x14ac:dyDescent="0.25">
      <c r="A12" t="s">
        <v>17</v>
      </c>
      <c r="D12" s="6" t="s">
        <v>43</v>
      </c>
      <c r="E12" s="15">
        <v>45139</v>
      </c>
      <c r="F12" s="14" t="s">
        <v>19</v>
      </c>
      <c r="G12" s="15">
        <v>45169</v>
      </c>
    </row>
    <row r="14" spans="1:8" x14ac:dyDescent="0.25">
      <c r="A14" s="14" t="s">
        <v>42</v>
      </c>
      <c r="B14" s="14" t="s">
        <v>18</v>
      </c>
      <c r="C14" t="s">
        <v>20</v>
      </c>
      <c r="D14" t="s">
        <v>15</v>
      </c>
      <c r="E14" t="s">
        <v>16</v>
      </c>
      <c r="F14" t="s">
        <v>98</v>
      </c>
      <c r="G14" t="s">
        <v>21</v>
      </c>
    </row>
    <row r="15" spans="1:8" x14ac:dyDescent="0.25">
      <c r="A15" s="1">
        <f>E12</f>
        <v>45139</v>
      </c>
      <c r="B15" s="1">
        <f>G12</f>
        <v>45169</v>
      </c>
      <c r="C15" t="s">
        <v>66</v>
      </c>
      <c r="D15" s="2">
        <f>'Rahmen Gesamt'!$C$17</f>
        <v>36.153700000000001</v>
      </c>
      <c r="E15">
        <f>B15-A15+1</f>
        <v>31</v>
      </c>
      <c r="F15" t="s">
        <v>99</v>
      </c>
      <c r="G15" s="2">
        <f>D15*E15</f>
        <v>1120.7646999999999</v>
      </c>
    </row>
    <row r="16" spans="1:8" x14ac:dyDescent="0.25">
      <c r="A16" s="1">
        <f>E12</f>
        <v>45139</v>
      </c>
      <c r="B16" s="1">
        <f>G12</f>
        <v>45169</v>
      </c>
      <c r="C16" t="s">
        <v>67</v>
      </c>
      <c r="D16" s="2">
        <f>'Rahmen Gesamt'!$C$18</f>
        <v>48.9328</v>
      </c>
      <c r="E16">
        <f>B16-A16+1</f>
        <v>31</v>
      </c>
      <c r="F16" t="s">
        <v>99</v>
      </c>
      <c r="G16" s="2">
        <f>D16*E16</f>
        <v>1516.9168</v>
      </c>
    </row>
    <row r="17" spans="1:7" ht="15.75" thickBot="1" x14ac:dyDescent="0.3">
      <c r="D17" s="7"/>
      <c r="E17" s="8" t="s">
        <v>22</v>
      </c>
      <c r="F17" s="8"/>
      <c r="G17" s="9">
        <f>SUM(G15:G16)</f>
        <v>2637.6814999999997</v>
      </c>
    </row>
    <row r="18" spans="1:7" ht="15.75" thickTop="1" x14ac:dyDescent="0.25"/>
    <row r="19" spans="1:7" x14ac:dyDescent="0.25">
      <c r="A19" t="s">
        <v>17</v>
      </c>
      <c r="D19" s="6" t="s">
        <v>43</v>
      </c>
      <c r="E19" s="15">
        <v>45170</v>
      </c>
      <c r="F19" s="14" t="s">
        <v>19</v>
      </c>
      <c r="G19" s="15">
        <v>45199</v>
      </c>
    </row>
    <row r="21" spans="1:7" x14ac:dyDescent="0.25">
      <c r="A21" s="14" t="s">
        <v>42</v>
      </c>
      <c r="B21" s="14" t="s">
        <v>18</v>
      </c>
      <c r="C21" t="s">
        <v>20</v>
      </c>
      <c r="D21" t="s">
        <v>15</v>
      </c>
      <c r="E21" t="s">
        <v>16</v>
      </c>
      <c r="F21" t="s">
        <v>98</v>
      </c>
      <c r="G21" t="s">
        <v>21</v>
      </c>
    </row>
    <row r="22" spans="1:7" x14ac:dyDescent="0.25">
      <c r="A22" s="1">
        <f>E19</f>
        <v>45170</v>
      </c>
      <c r="B22" s="1">
        <f>G19</f>
        <v>45199</v>
      </c>
      <c r="C22" t="s">
        <v>66</v>
      </c>
      <c r="D22" s="2">
        <f>'Rahmen Gesamt'!$C$17</f>
        <v>36.153700000000001</v>
      </c>
      <c r="E22">
        <f>B22-A22+1</f>
        <v>30</v>
      </c>
      <c r="F22" t="s">
        <v>99</v>
      </c>
      <c r="G22" s="2">
        <f>D22*E22</f>
        <v>1084.6110000000001</v>
      </c>
    </row>
    <row r="23" spans="1:7" x14ac:dyDescent="0.25">
      <c r="A23" s="1">
        <f>E19</f>
        <v>45170</v>
      </c>
      <c r="B23" s="1">
        <f>G19</f>
        <v>45199</v>
      </c>
      <c r="C23" t="s">
        <v>67</v>
      </c>
      <c r="D23" s="2">
        <f>'Rahmen Gesamt'!$C$18</f>
        <v>48.9328</v>
      </c>
      <c r="E23">
        <f t="shared" ref="E23" si="1">B23-A23+1</f>
        <v>30</v>
      </c>
      <c r="F23" t="s">
        <v>99</v>
      </c>
      <c r="G23" s="2">
        <f>D23*E23</f>
        <v>1467.9839999999999</v>
      </c>
    </row>
    <row r="24" spans="1:7" ht="15.75" thickBot="1" x14ac:dyDescent="0.3">
      <c r="D24" s="7"/>
      <c r="E24" s="8" t="s">
        <v>22</v>
      </c>
      <c r="F24" s="8"/>
      <c r="G24" s="9">
        <f>SUM(G22:G23)</f>
        <v>2552.5950000000003</v>
      </c>
    </row>
    <row r="25" spans="1:7" ht="15.75" thickTop="1" x14ac:dyDescent="0.25">
      <c r="D25" s="11"/>
      <c r="E25" s="12"/>
      <c r="F25" s="12"/>
      <c r="G25" s="13"/>
    </row>
    <row r="26" spans="1:7" x14ac:dyDescent="0.25">
      <c r="A26" t="s">
        <v>17</v>
      </c>
      <c r="D26" s="6" t="s">
        <v>43</v>
      </c>
      <c r="E26" s="15">
        <v>45200</v>
      </c>
      <c r="F26" s="14" t="s">
        <v>19</v>
      </c>
      <c r="G26" s="15">
        <v>45230</v>
      </c>
    </row>
    <row r="28" spans="1:7" x14ac:dyDescent="0.25">
      <c r="A28" s="14" t="s">
        <v>42</v>
      </c>
      <c r="B28" s="14" t="s">
        <v>18</v>
      </c>
      <c r="C28" t="s">
        <v>20</v>
      </c>
      <c r="D28" t="s">
        <v>15</v>
      </c>
      <c r="E28" t="s">
        <v>16</v>
      </c>
      <c r="F28" t="s">
        <v>98</v>
      </c>
      <c r="G28" t="s">
        <v>21</v>
      </c>
    </row>
    <row r="29" spans="1:7" x14ac:dyDescent="0.25">
      <c r="A29" s="1">
        <f>E26</f>
        <v>45200</v>
      </c>
      <c r="B29" s="1">
        <f>G26</f>
        <v>45230</v>
      </c>
      <c r="C29" t="s">
        <v>66</v>
      </c>
      <c r="D29" s="2">
        <f>'Rahmen Gesamt'!$C$17</f>
        <v>36.153700000000001</v>
      </c>
      <c r="E29">
        <f>B29-A29+1</f>
        <v>31</v>
      </c>
      <c r="F29" t="s">
        <v>99</v>
      </c>
      <c r="G29" s="2">
        <f>D29*E29</f>
        <v>1120.7646999999999</v>
      </c>
    </row>
    <row r="30" spans="1:7" x14ac:dyDescent="0.25">
      <c r="A30" s="1">
        <f>E26</f>
        <v>45200</v>
      </c>
      <c r="B30" s="1">
        <f>G26</f>
        <v>45230</v>
      </c>
      <c r="C30" t="s">
        <v>67</v>
      </c>
      <c r="D30" s="2">
        <f>'Rahmen Gesamt'!$C$18</f>
        <v>48.9328</v>
      </c>
      <c r="E30">
        <f t="shared" ref="E30" si="2">B30-A30+1</f>
        <v>31</v>
      </c>
      <c r="F30" t="s">
        <v>99</v>
      </c>
      <c r="G30" s="2">
        <f>D30*E30</f>
        <v>1516.9168</v>
      </c>
    </row>
    <row r="31" spans="1:7" ht="15.75" thickBot="1" x14ac:dyDescent="0.3">
      <c r="D31" s="7"/>
      <c r="E31" s="8" t="s">
        <v>22</v>
      </c>
      <c r="F31" s="8"/>
      <c r="G31" s="9">
        <f>SUM(G29:G30)</f>
        <v>2637.6814999999997</v>
      </c>
    </row>
    <row r="32" spans="1:7" ht="15.75" thickTop="1" x14ac:dyDescent="0.25">
      <c r="D32" s="11"/>
      <c r="E32" s="12"/>
      <c r="F32" s="12"/>
      <c r="G32" s="13"/>
    </row>
    <row r="33" spans="1:8" x14ac:dyDescent="0.25">
      <c r="D33" s="11"/>
      <c r="E33" s="12"/>
      <c r="F33" s="12"/>
      <c r="G33" s="13"/>
    </row>
    <row r="34" spans="1:8" ht="15.75" x14ac:dyDescent="0.25">
      <c r="A34" s="55" t="s">
        <v>97</v>
      </c>
      <c r="B34" s="55"/>
      <c r="C34" s="55"/>
      <c r="D34" s="55"/>
      <c r="E34" s="55"/>
      <c r="F34" s="55"/>
      <c r="G34" s="55"/>
      <c r="H34" s="55"/>
    </row>
    <row r="35" spans="1:8" x14ac:dyDescent="0.25">
      <c r="A35" s="56" t="s">
        <v>41</v>
      </c>
      <c r="B35" s="56"/>
      <c r="C35" s="56"/>
      <c r="D35" s="56"/>
      <c r="E35" s="56"/>
      <c r="F35" s="56"/>
      <c r="G35" s="56"/>
      <c r="H35" s="56"/>
    </row>
    <row r="36" spans="1:8" x14ac:dyDescent="0.25">
      <c r="A36" s="47"/>
      <c r="B36" s="47"/>
      <c r="C36" s="47"/>
      <c r="D36" s="47"/>
      <c r="E36" s="47"/>
      <c r="F36" s="47"/>
      <c r="G36" s="47"/>
      <c r="H36" s="47"/>
    </row>
    <row r="37" spans="1:8" x14ac:dyDescent="0.25">
      <c r="A37" t="s">
        <v>17</v>
      </c>
      <c r="D37" s="6" t="s">
        <v>43</v>
      </c>
      <c r="E37" s="15">
        <v>45231</v>
      </c>
      <c r="F37" s="14" t="s">
        <v>19</v>
      </c>
      <c r="G37" s="15">
        <v>45260</v>
      </c>
    </row>
    <row r="39" spans="1:8" x14ac:dyDescent="0.25">
      <c r="A39" s="14" t="s">
        <v>42</v>
      </c>
      <c r="B39" s="14" t="s">
        <v>18</v>
      </c>
      <c r="C39" t="s">
        <v>20</v>
      </c>
      <c r="D39" t="s">
        <v>15</v>
      </c>
      <c r="E39" t="s">
        <v>16</v>
      </c>
      <c r="F39" t="s">
        <v>98</v>
      </c>
      <c r="G39" t="s">
        <v>21</v>
      </c>
    </row>
    <row r="40" spans="1:8" x14ac:dyDescent="0.25">
      <c r="A40" s="1">
        <f>E37</f>
        <v>45231</v>
      </c>
      <c r="B40" s="1">
        <f>G37</f>
        <v>45260</v>
      </c>
      <c r="C40" t="s">
        <v>68</v>
      </c>
      <c r="D40" s="2">
        <f>'Rahmen Gesamt'!$C$45</f>
        <v>34.28</v>
      </c>
      <c r="E40">
        <f>B40-A40+1</f>
        <v>30</v>
      </c>
      <c r="F40" t="s">
        <v>99</v>
      </c>
      <c r="G40" s="2">
        <f>D40*E40</f>
        <v>1028.4000000000001</v>
      </c>
    </row>
    <row r="41" spans="1:8" x14ac:dyDescent="0.25">
      <c r="A41" s="1">
        <f>E37</f>
        <v>45231</v>
      </c>
      <c r="B41" s="1">
        <f>G37</f>
        <v>45260</v>
      </c>
      <c r="C41" t="s">
        <v>34</v>
      </c>
      <c r="D41" s="2">
        <f>ROUND('Rahmen Gesamt'!$C$55*'Rahmen Gesamt'!$D$65,2)</f>
        <v>45.68</v>
      </c>
      <c r="E41">
        <f t="shared" ref="E41:E43" si="3">B41-A41+1</f>
        <v>30</v>
      </c>
      <c r="F41" t="s">
        <v>99</v>
      </c>
      <c r="G41" s="2">
        <f>D41*E41</f>
        <v>1370.4</v>
      </c>
    </row>
    <row r="42" spans="1:8" x14ac:dyDescent="0.25">
      <c r="A42" s="1">
        <f>E37</f>
        <v>45231</v>
      </c>
      <c r="B42" s="1">
        <f>G37</f>
        <v>45260</v>
      </c>
      <c r="C42" t="s">
        <v>69</v>
      </c>
      <c r="D42" s="18">
        <f>ROUND('Rahmen Gesamt'!$D$64*'Rahmen Gesamt'!$C$50,2)</f>
        <v>3.82</v>
      </c>
      <c r="E42">
        <f t="shared" si="3"/>
        <v>30</v>
      </c>
      <c r="F42" t="s">
        <v>99</v>
      </c>
      <c r="G42" s="2">
        <f>D42*E42</f>
        <v>114.6</v>
      </c>
    </row>
    <row r="43" spans="1:8" x14ac:dyDescent="0.25">
      <c r="A43" s="1">
        <f>E37</f>
        <v>45231</v>
      </c>
      <c r="B43" s="1">
        <f>G37</f>
        <v>45260</v>
      </c>
      <c r="C43" t="s">
        <v>70</v>
      </c>
      <c r="D43" s="2">
        <f>ROUND('Rahmen Gesamt'!$D$66*'Rahmen Gesamt'!$C$56,2)</f>
        <v>5.82</v>
      </c>
      <c r="E43">
        <f t="shared" si="3"/>
        <v>30</v>
      </c>
      <c r="F43" t="s">
        <v>99</v>
      </c>
      <c r="G43" s="2">
        <f>D43*E43</f>
        <v>174.60000000000002</v>
      </c>
    </row>
    <row r="44" spans="1:8" ht="15.75" thickBot="1" x14ac:dyDescent="0.3">
      <c r="D44" s="7"/>
      <c r="E44" s="8" t="s">
        <v>22</v>
      </c>
      <c r="F44" s="8"/>
      <c r="G44" s="9">
        <f>SUM(G40:G43)</f>
        <v>2688</v>
      </c>
    </row>
    <row r="45" spans="1:8" ht="15.75" thickTop="1" x14ac:dyDescent="0.25"/>
    <row r="46" spans="1:8" x14ac:dyDescent="0.25">
      <c r="A46" t="s">
        <v>17</v>
      </c>
      <c r="D46" s="6" t="s">
        <v>43</v>
      </c>
      <c r="E46" s="15">
        <v>45261</v>
      </c>
      <c r="F46" s="14" t="s">
        <v>19</v>
      </c>
      <c r="G46" s="15">
        <v>45291</v>
      </c>
    </row>
    <row r="48" spans="1:8" x14ac:dyDescent="0.25">
      <c r="A48" s="14" t="s">
        <v>42</v>
      </c>
      <c r="B48" s="14" t="s">
        <v>18</v>
      </c>
      <c r="C48" t="s">
        <v>20</v>
      </c>
      <c r="D48" t="s">
        <v>15</v>
      </c>
      <c r="E48" t="s">
        <v>16</v>
      </c>
      <c r="F48" t="s">
        <v>98</v>
      </c>
      <c r="G48" t="s">
        <v>21</v>
      </c>
    </row>
    <row r="49" spans="1:7" x14ac:dyDescent="0.25">
      <c r="A49" s="1">
        <f>E46</f>
        <v>45261</v>
      </c>
      <c r="B49" s="1">
        <f>G46</f>
        <v>45291</v>
      </c>
      <c r="C49" t="s">
        <v>68</v>
      </c>
      <c r="D49" s="2">
        <f>'Rahmen Gesamt'!$C$45</f>
        <v>34.28</v>
      </c>
      <c r="E49">
        <f>B49-A49+1</f>
        <v>31</v>
      </c>
      <c r="F49" t="s">
        <v>99</v>
      </c>
      <c r="G49" s="2">
        <f>D49*E49</f>
        <v>1062.68</v>
      </c>
    </row>
    <row r="50" spans="1:7" x14ac:dyDescent="0.25">
      <c r="A50" s="1">
        <f>E46</f>
        <v>45261</v>
      </c>
      <c r="B50" s="1">
        <f>G46</f>
        <v>45291</v>
      </c>
      <c r="C50" t="s">
        <v>34</v>
      </c>
      <c r="D50" s="2">
        <f>ROUND('Rahmen Gesamt'!$C$55*'Rahmen Gesamt'!$D$65,2)</f>
        <v>45.68</v>
      </c>
      <c r="E50">
        <f t="shared" ref="E50:E52" si="4">B50-A50+1</f>
        <v>31</v>
      </c>
      <c r="F50" t="s">
        <v>99</v>
      </c>
      <c r="G50" s="2">
        <f>D50*E50</f>
        <v>1416.08</v>
      </c>
    </row>
    <row r="51" spans="1:7" x14ac:dyDescent="0.25">
      <c r="A51" s="1">
        <f>E46</f>
        <v>45261</v>
      </c>
      <c r="B51" s="1">
        <f>G46</f>
        <v>45291</v>
      </c>
      <c r="C51" t="s">
        <v>69</v>
      </c>
      <c r="D51" s="2">
        <f>ROUND('Rahmen Gesamt'!$D$64*'Rahmen Gesamt'!$C$50,2)</f>
        <v>3.82</v>
      </c>
      <c r="E51">
        <f t="shared" si="4"/>
        <v>31</v>
      </c>
      <c r="F51" t="s">
        <v>99</v>
      </c>
      <c r="G51" s="2">
        <f>D51*E51</f>
        <v>118.42</v>
      </c>
    </row>
    <row r="52" spans="1:7" x14ac:dyDescent="0.25">
      <c r="A52" s="1">
        <f>E46</f>
        <v>45261</v>
      </c>
      <c r="B52" s="1">
        <f>G46</f>
        <v>45291</v>
      </c>
      <c r="C52" t="s">
        <v>70</v>
      </c>
      <c r="D52" s="2">
        <f>ROUND('Rahmen Gesamt'!$D$66*'Rahmen Gesamt'!$C$56,2)</f>
        <v>5.82</v>
      </c>
      <c r="E52">
        <f t="shared" si="4"/>
        <v>31</v>
      </c>
      <c r="F52" t="s">
        <v>99</v>
      </c>
      <c r="G52" s="2">
        <f>D52*E52</f>
        <v>180.42000000000002</v>
      </c>
    </row>
    <row r="53" spans="1:7" ht="15.75" thickBot="1" x14ac:dyDescent="0.3">
      <c r="D53" s="7"/>
      <c r="E53" s="8" t="s">
        <v>22</v>
      </c>
      <c r="F53" s="8"/>
      <c r="G53" s="9">
        <f>SUM(G49:G52)</f>
        <v>2777.6000000000004</v>
      </c>
    </row>
    <row r="54" spans="1:7" ht="15.75" thickTop="1" x14ac:dyDescent="0.25">
      <c r="D54" s="11"/>
      <c r="E54" s="12"/>
      <c r="F54" s="12"/>
      <c r="G54" s="13"/>
    </row>
    <row r="55" spans="1:7" x14ac:dyDescent="0.25">
      <c r="A55" t="s">
        <v>17</v>
      </c>
      <c r="D55" s="6" t="s">
        <v>43</v>
      </c>
      <c r="E55" s="15">
        <v>45292</v>
      </c>
      <c r="F55" s="14" t="s">
        <v>19</v>
      </c>
      <c r="G55" s="15">
        <v>45322</v>
      </c>
    </row>
    <row r="57" spans="1:7" x14ac:dyDescent="0.25">
      <c r="A57" s="14" t="s">
        <v>42</v>
      </c>
      <c r="B57" s="14" t="s">
        <v>18</v>
      </c>
      <c r="C57" t="s">
        <v>20</v>
      </c>
      <c r="D57" t="s">
        <v>15</v>
      </c>
      <c r="E57" t="s">
        <v>16</v>
      </c>
      <c r="F57" t="s">
        <v>98</v>
      </c>
      <c r="G57" t="s">
        <v>21</v>
      </c>
    </row>
    <row r="58" spans="1:7" x14ac:dyDescent="0.25">
      <c r="A58" s="1">
        <f>E55</f>
        <v>45292</v>
      </c>
      <c r="B58" s="1">
        <f>G55</f>
        <v>45322</v>
      </c>
      <c r="C58" t="s">
        <v>68</v>
      </c>
      <c r="D58" s="2">
        <f>'Rahmen Gesamt'!$E$45</f>
        <v>37.04</v>
      </c>
      <c r="E58">
        <f>B58-A58+1</f>
        <v>31</v>
      </c>
      <c r="F58" t="s">
        <v>99</v>
      </c>
      <c r="G58" s="2">
        <f>D58*E58</f>
        <v>1148.24</v>
      </c>
    </row>
    <row r="59" spans="1:7" x14ac:dyDescent="0.25">
      <c r="A59" s="1">
        <f>E55</f>
        <v>45292</v>
      </c>
      <c r="B59" s="1">
        <f>G55</f>
        <v>45322</v>
      </c>
      <c r="C59" t="s">
        <v>34</v>
      </c>
      <c r="D59" s="2">
        <f>ROUND('Rahmen Gesamt'!$E$55*'Rahmen Gesamt'!$D$65,2)</f>
        <v>49.36</v>
      </c>
      <c r="E59">
        <f t="shared" ref="E59:E61" si="5">B59-A59+1</f>
        <v>31</v>
      </c>
      <c r="F59" t="s">
        <v>99</v>
      </c>
      <c r="G59" s="2">
        <f>D59*E59</f>
        <v>1530.16</v>
      </c>
    </row>
    <row r="60" spans="1:7" x14ac:dyDescent="0.25">
      <c r="A60" s="1">
        <f>E55</f>
        <v>45292</v>
      </c>
      <c r="B60" s="1">
        <f>G55</f>
        <v>45322</v>
      </c>
      <c r="C60" t="s">
        <v>69</v>
      </c>
      <c r="D60" s="2">
        <f>ROUND('Rahmen Gesamt'!$D$64*'Rahmen Gesamt'!$E$50,2)</f>
        <v>4.12</v>
      </c>
      <c r="E60">
        <f t="shared" si="5"/>
        <v>31</v>
      </c>
      <c r="F60" t="s">
        <v>99</v>
      </c>
      <c r="G60" s="2">
        <f>D60*E60</f>
        <v>127.72</v>
      </c>
    </row>
    <row r="61" spans="1:7" x14ac:dyDescent="0.25">
      <c r="A61" s="1">
        <f>E55</f>
        <v>45292</v>
      </c>
      <c r="B61" s="1">
        <f>G55</f>
        <v>45322</v>
      </c>
      <c r="C61" t="s">
        <v>70</v>
      </c>
      <c r="D61" s="2">
        <f>ROUND('Rahmen Gesamt'!$D$66*'Rahmen Gesamt'!$E$56,2)</f>
        <v>6.28</v>
      </c>
      <c r="E61">
        <f t="shared" si="5"/>
        <v>31</v>
      </c>
      <c r="F61" t="s">
        <v>99</v>
      </c>
      <c r="G61" s="2">
        <f>D61*E61</f>
        <v>194.68</v>
      </c>
    </row>
    <row r="62" spans="1:7" ht="15.75" thickBot="1" x14ac:dyDescent="0.3">
      <c r="D62" s="7"/>
      <c r="E62" s="8" t="s">
        <v>22</v>
      </c>
      <c r="F62" s="8"/>
      <c r="G62" s="9">
        <f>SUM(G58:G61)</f>
        <v>3000.7999999999997</v>
      </c>
    </row>
    <row r="63" spans="1:7" ht="15.75" thickTop="1" x14ac:dyDescent="0.25"/>
    <row r="66" spans="1:7" x14ac:dyDescent="0.25">
      <c r="A66" t="s">
        <v>17</v>
      </c>
      <c r="D66" s="6" t="s">
        <v>43</v>
      </c>
      <c r="E66" s="15">
        <v>45323</v>
      </c>
      <c r="F66" s="14" t="s">
        <v>19</v>
      </c>
      <c r="G66" s="15">
        <v>45351</v>
      </c>
    </row>
    <row r="68" spans="1:7" x14ac:dyDescent="0.25">
      <c r="A68" s="14" t="s">
        <v>42</v>
      </c>
      <c r="B68" s="14" t="s">
        <v>18</v>
      </c>
      <c r="C68" t="s">
        <v>20</v>
      </c>
      <c r="D68" t="s">
        <v>15</v>
      </c>
      <c r="E68" t="s">
        <v>16</v>
      </c>
      <c r="F68" t="s">
        <v>98</v>
      </c>
      <c r="G68" t="s">
        <v>21</v>
      </c>
    </row>
    <row r="69" spans="1:7" x14ac:dyDescent="0.25">
      <c r="A69" s="1">
        <f>E66</f>
        <v>45323</v>
      </c>
      <c r="B69" s="1">
        <f>G66</f>
        <v>45351</v>
      </c>
      <c r="C69" t="s">
        <v>68</v>
      </c>
      <c r="D69" s="2">
        <f>'Rahmen Gesamt'!$E$45</f>
        <v>37.04</v>
      </c>
      <c r="E69">
        <f>B69-A69+1</f>
        <v>29</v>
      </c>
      <c r="F69" t="s">
        <v>99</v>
      </c>
      <c r="G69" s="2">
        <f>D69*E69</f>
        <v>1074.1600000000001</v>
      </c>
    </row>
    <row r="70" spans="1:7" x14ac:dyDescent="0.25">
      <c r="A70" s="1">
        <f>E66</f>
        <v>45323</v>
      </c>
      <c r="B70" s="1">
        <f>G66</f>
        <v>45351</v>
      </c>
      <c r="C70" t="s">
        <v>34</v>
      </c>
      <c r="D70" s="2">
        <f>ROUND('Rahmen Gesamt'!$E$55*'Rahmen Gesamt'!$D$65,2)</f>
        <v>49.36</v>
      </c>
      <c r="E70">
        <f t="shared" ref="E70:E72" si="6">B70-A70+1</f>
        <v>29</v>
      </c>
      <c r="F70" t="s">
        <v>99</v>
      </c>
      <c r="G70" s="2">
        <f>D70*E70</f>
        <v>1431.44</v>
      </c>
    </row>
    <row r="71" spans="1:7" x14ac:dyDescent="0.25">
      <c r="A71" s="1">
        <f>E66</f>
        <v>45323</v>
      </c>
      <c r="B71" s="1">
        <f>G66</f>
        <v>45351</v>
      </c>
      <c r="C71" t="s">
        <v>69</v>
      </c>
      <c r="D71" s="2">
        <f>ROUND('Rahmen Gesamt'!$D$64*'Rahmen Gesamt'!$E$50,2)</f>
        <v>4.12</v>
      </c>
      <c r="E71">
        <f t="shared" si="6"/>
        <v>29</v>
      </c>
      <c r="F71" t="s">
        <v>99</v>
      </c>
      <c r="G71" s="2">
        <f>D71*E71</f>
        <v>119.48</v>
      </c>
    </row>
    <row r="72" spans="1:7" x14ac:dyDescent="0.25">
      <c r="A72" s="1">
        <f>E66</f>
        <v>45323</v>
      </c>
      <c r="B72" s="1">
        <f>G66</f>
        <v>45351</v>
      </c>
      <c r="C72" t="s">
        <v>70</v>
      </c>
      <c r="D72" s="2">
        <f>ROUND('Rahmen Gesamt'!$D$66*'Rahmen Gesamt'!$E$56,2)</f>
        <v>6.28</v>
      </c>
      <c r="E72">
        <f t="shared" si="6"/>
        <v>29</v>
      </c>
      <c r="F72" t="s">
        <v>99</v>
      </c>
      <c r="G72" s="2">
        <f>D72*E72</f>
        <v>182.12</v>
      </c>
    </row>
    <row r="73" spans="1:7" ht="15.75" thickBot="1" x14ac:dyDescent="0.3">
      <c r="D73" s="7"/>
      <c r="E73" s="8" t="s">
        <v>22</v>
      </c>
      <c r="F73" s="8"/>
      <c r="G73" s="9">
        <f>SUM(G69:G72)</f>
        <v>2807.2000000000003</v>
      </c>
    </row>
    <row r="74" spans="1:7" ht="15.75" thickTop="1" x14ac:dyDescent="0.25"/>
    <row r="75" spans="1:7" x14ac:dyDescent="0.25">
      <c r="A75" t="s">
        <v>17</v>
      </c>
      <c r="D75" s="6" t="s">
        <v>43</v>
      </c>
      <c r="E75" s="15">
        <v>45352</v>
      </c>
      <c r="F75" s="14" t="s">
        <v>19</v>
      </c>
      <c r="G75" s="15">
        <v>45382</v>
      </c>
    </row>
    <row r="77" spans="1:7" x14ac:dyDescent="0.25">
      <c r="A77" s="14" t="s">
        <v>42</v>
      </c>
      <c r="B77" s="14" t="s">
        <v>18</v>
      </c>
      <c r="C77" t="s">
        <v>20</v>
      </c>
      <c r="D77" t="s">
        <v>15</v>
      </c>
      <c r="E77" t="s">
        <v>16</v>
      </c>
      <c r="F77" t="s">
        <v>98</v>
      </c>
      <c r="G77" t="s">
        <v>21</v>
      </c>
    </row>
    <row r="78" spans="1:7" x14ac:dyDescent="0.25">
      <c r="A78" s="1">
        <f>E75</f>
        <v>45352</v>
      </c>
      <c r="B78" s="1">
        <f>G75</f>
        <v>45382</v>
      </c>
      <c r="C78" t="s">
        <v>68</v>
      </c>
      <c r="D78" s="2">
        <f>'Rahmen Gesamt'!$E$45</f>
        <v>37.04</v>
      </c>
      <c r="E78">
        <f>B78-A78+1</f>
        <v>31</v>
      </c>
      <c r="F78" t="s">
        <v>99</v>
      </c>
      <c r="G78" s="2">
        <f>D78*E78</f>
        <v>1148.24</v>
      </c>
    </row>
    <row r="79" spans="1:7" x14ac:dyDescent="0.25">
      <c r="A79" s="1">
        <f>E75</f>
        <v>45352</v>
      </c>
      <c r="B79" s="1">
        <f>G75</f>
        <v>45382</v>
      </c>
      <c r="C79" t="s">
        <v>34</v>
      </c>
      <c r="D79" s="2">
        <f>ROUND('Rahmen Gesamt'!$E$55*'Rahmen Gesamt'!$D$65,2)</f>
        <v>49.36</v>
      </c>
      <c r="E79">
        <f t="shared" ref="E79:E81" si="7">B79-A79+1</f>
        <v>31</v>
      </c>
      <c r="F79" t="s">
        <v>99</v>
      </c>
      <c r="G79" s="2">
        <f>D79*E79</f>
        <v>1530.16</v>
      </c>
    </row>
    <row r="80" spans="1:7" x14ac:dyDescent="0.25">
      <c r="A80" s="1">
        <f>E75</f>
        <v>45352</v>
      </c>
      <c r="B80" s="1">
        <f>G75</f>
        <v>45382</v>
      </c>
      <c r="C80" t="s">
        <v>69</v>
      </c>
      <c r="D80" s="2">
        <f>ROUND('Rahmen Gesamt'!$D$64*'Rahmen Gesamt'!$E$50,2)</f>
        <v>4.12</v>
      </c>
      <c r="E80">
        <f t="shared" si="7"/>
        <v>31</v>
      </c>
      <c r="F80" t="s">
        <v>99</v>
      </c>
      <c r="G80" s="2">
        <f>D80*E80</f>
        <v>127.72</v>
      </c>
    </row>
    <row r="81" spans="1:7" x14ac:dyDescent="0.25">
      <c r="A81" s="1">
        <f>E75</f>
        <v>45352</v>
      </c>
      <c r="B81" s="1">
        <f>G75</f>
        <v>45382</v>
      </c>
      <c r="C81" t="s">
        <v>70</v>
      </c>
      <c r="D81" s="2">
        <f>ROUND('Rahmen Gesamt'!$D$66*'Rahmen Gesamt'!$E$56,2)</f>
        <v>6.28</v>
      </c>
      <c r="E81">
        <f t="shared" si="7"/>
        <v>31</v>
      </c>
      <c r="F81" t="s">
        <v>99</v>
      </c>
      <c r="G81" s="2">
        <f>D81*E81</f>
        <v>194.68</v>
      </c>
    </row>
    <row r="82" spans="1:7" ht="15.75" thickBot="1" x14ac:dyDescent="0.3">
      <c r="D82" s="7"/>
      <c r="E82" s="8" t="s">
        <v>22</v>
      </c>
      <c r="F82" s="8"/>
      <c r="G82" s="9">
        <f>SUM(G78:G81)</f>
        <v>3000.7999999999997</v>
      </c>
    </row>
    <row r="83" spans="1:7" ht="15.75" thickTop="1" x14ac:dyDescent="0.25">
      <c r="D83" s="11"/>
      <c r="E83" s="12"/>
      <c r="F83" s="12"/>
      <c r="G83" s="13"/>
    </row>
    <row r="84" spans="1:7" x14ac:dyDescent="0.25">
      <c r="A84" t="s">
        <v>17</v>
      </c>
      <c r="D84" s="6" t="s">
        <v>43</v>
      </c>
      <c r="E84" s="15">
        <v>45383</v>
      </c>
      <c r="F84" s="14" t="s">
        <v>19</v>
      </c>
      <c r="G84" s="15">
        <v>45412</v>
      </c>
    </row>
    <row r="86" spans="1:7" x14ac:dyDescent="0.25">
      <c r="A86" s="14" t="s">
        <v>42</v>
      </c>
      <c r="B86" s="14" t="s">
        <v>18</v>
      </c>
      <c r="C86" t="s">
        <v>20</v>
      </c>
      <c r="D86" t="s">
        <v>15</v>
      </c>
      <c r="E86" t="s">
        <v>16</v>
      </c>
      <c r="F86" t="s">
        <v>98</v>
      </c>
      <c r="G86" t="s">
        <v>21</v>
      </c>
    </row>
    <row r="87" spans="1:7" x14ac:dyDescent="0.25">
      <c r="A87" s="1">
        <f>E84</f>
        <v>45383</v>
      </c>
      <c r="B87" s="1">
        <f>G84</f>
        <v>45412</v>
      </c>
      <c r="C87" t="s">
        <v>68</v>
      </c>
      <c r="D87" s="2">
        <f>'Rahmen Gesamt'!$E$45</f>
        <v>37.04</v>
      </c>
      <c r="E87">
        <f>B87-A87+1</f>
        <v>30</v>
      </c>
      <c r="F87" t="s">
        <v>99</v>
      </c>
      <c r="G87" s="2">
        <f>D87*E87</f>
        <v>1111.2</v>
      </c>
    </row>
    <row r="88" spans="1:7" x14ac:dyDescent="0.25">
      <c r="A88" s="1">
        <f>E84</f>
        <v>45383</v>
      </c>
      <c r="B88" s="1">
        <f>G84</f>
        <v>45412</v>
      </c>
      <c r="C88" t="s">
        <v>34</v>
      </c>
      <c r="D88" s="2">
        <f>ROUND('Rahmen Gesamt'!$E$55*'Rahmen Gesamt'!$D$65,2)</f>
        <v>49.36</v>
      </c>
      <c r="E88">
        <f t="shared" ref="E88:E90" si="8">B88-A88+1</f>
        <v>30</v>
      </c>
      <c r="F88" t="s">
        <v>99</v>
      </c>
      <c r="G88" s="2">
        <f>D88*E88</f>
        <v>1480.8</v>
      </c>
    </row>
    <row r="89" spans="1:7" x14ac:dyDescent="0.25">
      <c r="A89" s="1">
        <f>E84</f>
        <v>45383</v>
      </c>
      <c r="B89" s="1">
        <f>G84</f>
        <v>45412</v>
      </c>
      <c r="C89" t="s">
        <v>69</v>
      </c>
      <c r="D89" s="2">
        <f>ROUND('Rahmen Gesamt'!$D$64*'Rahmen Gesamt'!$E$50,2)</f>
        <v>4.12</v>
      </c>
      <c r="E89">
        <f t="shared" si="8"/>
        <v>30</v>
      </c>
      <c r="F89" t="s">
        <v>99</v>
      </c>
      <c r="G89" s="2">
        <f>D89*E89</f>
        <v>123.60000000000001</v>
      </c>
    </row>
    <row r="90" spans="1:7" x14ac:dyDescent="0.25">
      <c r="A90" s="1">
        <f>E84</f>
        <v>45383</v>
      </c>
      <c r="B90" s="1">
        <f>G84</f>
        <v>45412</v>
      </c>
      <c r="C90" t="s">
        <v>70</v>
      </c>
      <c r="D90" s="2">
        <f>ROUND('Rahmen Gesamt'!$D$66*'Rahmen Gesamt'!$E$56,2)</f>
        <v>6.28</v>
      </c>
      <c r="E90">
        <f t="shared" si="8"/>
        <v>30</v>
      </c>
      <c r="F90" t="s">
        <v>99</v>
      </c>
      <c r="G90" s="2">
        <f>D90*E90</f>
        <v>188.4</v>
      </c>
    </row>
    <row r="91" spans="1:7" ht="15.75" thickBot="1" x14ac:dyDescent="0.3">
      <c r="D91" s="7"/>
      <c r="E91" s="8" t="s">
        <v>22</v>
      </c>
      <c r="F91" s="8"/>
      <c r="G91" s="9">
        <f>SUM(G87:G90)</f>
        <v>2904</v>
      </c>
    </row>
    <row r="92" spans="1:7" ht="15.75" thickTop="1" x14ac:dyDescent="0.25"/>
    <row r="98" spans="1:7" x14ac:dyDescent="0.25">
      <c r="A98" t="s">
        <v>17</v>
      </c>
      <c r="D98" s="6" t="s">
        <v>43</v>
      </c>
      <c r="E98" s="15">
        <v>45413</v>
      </c>
      <c r="F98" s="14" t="s">
        <v>19</v>
      </c>
      <c r="G98" s="15">
        <v>45443</v>
      </c>
    </row>
    <row r="100" spans="1:7" x14ac:dyDescent="0.25">
      <c r="A100" s="14" t="s">
        <v>42</v>
      </c>
      <c r="B100" s="14" t="s">
        <v>18</v>
      </c>
      <c r="C100" t="s">
        <v>20</v>
      </c>
      <c r="D100" t="s">
        <v>15</v>
      </c>
      <c r="E100" t="s">
        <v>16</v>
      </c>
      <c r="F100" t="s">
        <v>98</v>
      </c>
      <c r="G100" t="s">
        <v>21</v>
      </c>
    </row>
    <row r="101" spans="1:7" x14ac:dyDescent="0.25">
      <c r="A101" s="1">
        <f>E98</f>
        <v>45413</v>
      </c>
      <c r="B101" s="1">
        <f>G98</f>
        <v>45443</v>
      </c>
      <c r="C101" t="s">
        <v>68</v>
      </c>
      <c r="D101" s="2">
        <f>'Rahmen Gesamt'!$E$45</f>
        <v>37.04</v>
      </c>
      <c r="E101">
        <f>B101-A101+1</f>
        <v>31</v>
      </c>
      <c r="F101" t="s">
        <v>99</v>
      </c>
      <c r="G101" s="2">
        <f>D101*E101</f>
        <v>1148.24</v>
      </c>
    </row>
    <row r="102" spans="1:7" x14ac:dyDescent="0.25">
      <c r="A102" s="1">
        <f>E98</f>
        <v>45413</v>
      </c>
      <c r="B102" s="1">
        <f>G98</f>
        <v>45443</v>
      </c>
      <c r="C102" t="s">
        <v>34</v>
      </c>
      <c r="D102" s="2">
        <f>ROUND('Rahmen Gesamt'!$E$55*'Rahmen Gesamt'!$D$65,2)</f>
        <v>49.36</v>
      </c>
      <c r="E102">
        <f t="shared" ref="E102:E104" si="9">B102-A102+1</f>
        <v>31</v>
      </c>
      <c r="F102" t="s">
        <v>99</v>
      </c>
      <c r="G102" s="2">
        <f>D102*E102</f>
        <v>1530.16</v>
      </c>
    </row>
    <row r="103" spans="1:7" x14ac:dyDescent="0.25">
      <c r="A103" s="1">
        <f>E98</f>
        <v>45413</v>
      </c>
      <c r="B103" s="1">
        <f>G98</f>
        <v>45443</v>
      </c>
      <c r="C103" t="s">
        <v>69</v>
      </c>
      <c r="D103" s="2">
        <f>ROUND('Rahmen Gesamt'!$D$64*'Rahmen Gesamt'!$E$50,2)</f>
        <v>4.12</v>
      </c>
      <c r="E103">
        <f t="shared" si="9"/>
        <v>31</v>
      </c>
      <c r="F103" t="s">
        <v>99</v>
      </c>
      <c r="G103" s="2">
        <f>D103*E103</f>
        <v>127.72</v>
      </c>
    </row>
    <row r="104" spans="1:7" x14ac:dyDescent="0.25">
      <c r="A104" s="1">
        <f>E98</f>
        <v>45413</v>
      </c>
      <c r="B104" s="1">
        <f>G98</f>
        <v>45443</v>
      </c>
      <c r="C104" t="s">
        <v>70</v>
      </c>
      <c r="D104" s="2">
        <f>ROUND('Rahmen Gesamt'!$D$66*'Rahmen Gesamt'!$E$56,2)</f>
        <v>6.28</v>
      </c>
      <c r="E104">
        <f t="shared" si="9"/>
        <v>31</v>
      </c>
      <c r="F104" t="s">
        <v>99</v>
      </c>
      <c r="G104" s="2">
        <f>D104*E104</f>
        <v>194.68</v>
      </c>
    </row>
    <row r="105" spans="1:7" ht="15.75" thickBot="1" x14ac:dyDescent="0.3">
      <c r="D105" s="7"/>
      <c r="E105" s="8" t="s">
        <v>22</v>
      </c>
      <c r="F105" s="8"/>
      <c r="G105" s="9">
        <f>SUM(G101:G104)</f>
        <v>3000.7999999999997</v>
      </c>
    </row>
    <row r="106" spans="1:7" ht="15.75" thickTop="1" x14ac:dyDescent="0.25"/>
    <row r="107" spans="1:7" x14ac:dyDescent="0.25">
      <c r="A107" t="s">
        <v>17</v>
      </c>
      <c r="D107" s="6" t="s">
        <v>43</v>
      </c>
      <c r="E107" s="15">
        <v>45444</v>
      </c>
      <c r="F107" s="14" t="s">
        <v>19</v>
      </c>
      <c r="G107" s="15">
        <v>45473</v>
      </c>
    </row>
    <row r="109" spans="1:7" x14ac:dyDescent="0.25">
      <c r="A109" s="14" t="s">
        <v>42</v>
      </c>
      <c r="B109" s="14" t="s">
        <v>18</v>
      </c>
      <c r="C109" t="s">
        <v>20</v>
      </c>
      <c r="D109" t="s">
        <v>15</v>
      </c>
      <c r="E109" t="s">
        <v>16</v>
      </c>
      <c r="F109" t="s">
        <v>98</v>
      </c>
      <c r="G109" t="s">
        <v>21</v>
      </c>
    </row>
    <row r="110" spans="1:7" x14ac:dyDescent="0.25">
      <c r="A110" s="1">
        <f>E107</f>
        <v>45444</v>
      </c>
      <c r="B110" s="1">
        <f>G107</f>
        <v>45473</v>
      </c>
      <c r="C110" t="s">
        <v>68</v>
      </c>
      <c r="D110" s="2">
        <f>'Rahmen Gesamt'!$E$45</f>
        <v>37.04</v>
      </c>
      <c r="E110">
        <f>B110-A110+1</f>
        <v>30</v>
      </c>
      <c r="F110" t="s">
        <v>99</v>
      </c>
      <c r="G110" s="2">
        <f>D110*E110</f>
        <v>1111.2</v>
      </c>
    </row>
    <row r="111" spans="1:7" x14ac:dyDescent="0.25">
      <c r="A111" s="1">
        <f>E107</f>
        <v>45444</v>
      </c>
      <c r="B111" s="1">
        <f>G107</f>
        <v>45473</v>
      </c>
      <c r="C111" t="s">
        <v>34</v>
      </c>
      <c r="D111" s="2">
        <f>ROUND('Rahmen Gesamt'!$E$55*'Rahmen Gesamt'!$D$65,2)</f>
        <v>49.36</v>
      </c>
      <c r="E111">
        <f t="shared" ref="E111:E113" si="10">B111-A111+1</f>
        <v>30</v>
      </c>
      <c r="F111" t="s">
        <v>99</v>
      </c>
      <c r="G111" s="2">
        <f>D111*E111</f>
        <v>1480.8</v>
      </c>
    </row>
    <row r="112" spans="1:7" x14ac:dyDescent="0.25">
      <c r="A112" s="1">
        <f>E107</f>
        <v>45444</v>
      </c>
      <c r="B112" s="1">
        <f>G107</f>
        <v>45473</v>
      </c>
      <c r="C112" t="s">
        <v>69</v>
      </c>
      <c r="D112" s="2">
        <f>ROUND('Rahmen Gesamt'!$D$64*'Rahmen Gesamt'!$E$50,2)</f>
        <v>4.12</v>
      </c>
      <c r="E112">
        <f t="shared" si="10"/>
        <v>30</v>
      </c>
      <c r="F112" t="s">
        <v>99</v>
      </c>
      <c r="G112" s="2">
        <f>D112*E112</f>
        <v>123.60000000000001</v>
      </c>
    </row>
    <row r="113" spans="1:7" x14ac:dyDescent="0.25">
      <c r="A113" s="1">
        <f>E107</f>
        <v>45444</v>
      </c>
      <c r="B113" s="1">
        <f>G107</f>
        <v>45473</v>
      </c>
      <c r="C113" t="s">
        <v>70</v>
      </c>
      <c r="D113" s="2">
        <f>ROUND('Rahmen Gesamt'!$D$66*'Rahmen Gesamt'!$E$56,2)</f>
        <v>6.28</v>
      </c>
      <c r="E113">
        <f t="shared" si="10"/>
        <v>30</v>
      </c>
      <c r="F113" t="s">
        <v>99</v>
      </c>
      <c r="G113" s="2">
        <f>D113*E113</f>
        <v>188.4</v>
      </c>
    </row>
    <row r="114" spans="1:7" ht="15.75" thickBot="1" x14ac:dyDescent="0.3">
      <c r="D114" s="7"/>
      <c r="E114" s="8" t="s">
        <v>22</v>
      </c>
      <c r="F114" s="8"/>
      <c r="G114" s="9">
        <f>SUM(G110:G113)</f>
        <v>2904</v>
      </c>
    </row>
    <row r="115" spans="1:7" ht="15.75" thickTop="1" x14ac:dyDescent="0.25">
      <c r="D115" s="11"/>
      <c r="E115" s="12"/>
      <c r="F115" s="12"/>
      <c r="G115" s="13"/>
    </row>
    <row r="116" spans="1:7" x14ac:dyDescent="0.25">
      <c r="A116" t="s">
        <v>17</v>
      </c>
      <c r="D116" s="6" t="s">
        <v>43</v>
      </c>
      <c r="E116" s="15">
        <v>45474</v>
      </c>
      <c r="F116" s="14" t="s">
        <v>19</v>
      </c>
      <c r="G116" s="15">
        <v>45504</v>
      </c>
    </row>
    <row r="118" spans="1:7" x14ac:dyDescent="0.25">
      <c r="A118" s="14" t="s">
        <v>42</v>
      </c>
      <c r="B118" s="14" t="s">
        <v>18</v>
      </c>
      <c r="C118" t="s">
        <v>20</v>
      </c>
      <c r="D118" t="s">
        <v>15</v>
      </c>
      <c r="E118" t="s">
        <v>16</v>
      </c>
      <c r="F118" t="s">
        <v>98</v>
      </c>
      <c r="G118" t="s">
        <v>21</v>
      </c>
    </row>
    <row r="119" spans="1:7" x14ac:dyDescent="0.25">
      <c r="A119" s="1">
        <f>E116</f>
        <v>45474</v>
      </c>
      <c r="B119" s="1">
        <f>G116</f>
        <v>45504</v>
      </c>
      <c r="C119" t="s">
        <v>68</v>
      </c>
      <c r="D119" s="2">
        <f>'Rahmen Gesamt'!$E$45</f>
        <v>37.04</v>
      </c>
      <c r="E119">
        <f>B119-A119+1</f>
        <v>31</v>
      </c>
      <c r="F119" t="s">
        <v>99</v>
      </c>
      <c r="G119" s="2">
        <f>D119*E119</f>
        <v>1148.24</v>
      </c>
    </row>
    <row r="120" spans="1:7" x14ac:dyDescent="0.25">
      <c r="A120" s="1">
        <f>E116</f>
        <v>45474</v>
      </c>
      <c r="B120" s="1">
        <f>G116</f>
        <v>45504</v>
      </c>
      <c r="C120" t="s">
        <v>34</v>
      </c>
      <c r="D120" s="2">
        <f>ROUND('Rahmen Gesamt'!$E$55*'Rahmen Gesamt'!$D$65,2)</f>
        <v>49.36</v>
      </c>
      <c r="E120">
        <f t="shared" ref="E120:E122" si="11">B120-A120+1</f>
        <v>31</v>
      </c>
      <c r="F120" t="s">
        <v>99</v>
      </c>
      <c r="G120" s="2">
        <f>D120*E120</f>
        <v>1530.16</v>
      </c>
    </row>
    <row r="121" spans="1:7" x14ac:dyDescent="0.25">
      <c r="A121" s="1">
        <f>E116</f>
        <v>45474</v>
      </c>
      <c r="B121" s="1">
        <f>G116</f>
        <v>45504</v>
      </c>
      <c r="C121" t="s">
        <v>69</v>
      </c>
      <c r="D121" s="2">
        <f>ROUND('Rahmen Gesamt'!$D$64*'Rahmen Gesamt'!$E$50,2)</f>
        <v>4.12</v>
      </c>
      <c r="E121">
        <f t="shared" si="11"/>
        <v>31</v>
      </c>
      <c r="F121" t="s">
        <v>99</v>
      </c>
      <c r="G121" s="2">
        <f>D121*E121</f>
        <v>127.72</v>
      </c>
    </row>
    <row r="122" spans="1:7" x14ac:dyDescent="0.25">
      <c r="A122" s="1">
        <f>E116</f>
        <v>45474</v>
      </c>
      <c r="B122" s="1">
        <f>G116</f>
        <v>45504</v>
      </c>
      <c r="C122" t="s">
        <v>70</v>
      </c>
      <c r="D122" s="2">
        <f>ROUND('Rahmen Gesamt'!$D$66*'Rahmen Gesamt'!$E$56,2)</f>
        <v>6.28</v>
      </c>
      <c r="E122">
        <f t="shared" si="11"/>
        <v>31</v>
      </c>
      <c r="F122" t="s">
        <v>99</v>
      </c>
      <c r="G122" s="2">
        <f>D122*E122</f>
        <v>194.68</v>
      </c>
    </row>
    <row r="123" spans="1:7" ht="15.75" thickBot="1" x14ac:dyDescent="0.3">
      <c r="D123" s="7"/>
      <c r="E123" s="8" t="s">
        <v>22</v>
      </c>
      <c r="F123" s="8"/>
      <c r="G123" s="9">
        <f>SUM(G119:G122)</f>
        <v>3000.7999999999997</v>
      </c>
    </row>
    <row r="124" spans="1:7" ht="15.75" thickTop="1" x14ac:dyDescent="0.25"/>
    <row r="130" spans="1:9" x14ac:dyDescent="0.25">
      <c r="A130" t="s">
        <v>17</v>
      </c>
      <c r="D130" s="6" t="s">
        <v>43</v>
      </c>
      <c r="E130" s="15">
        <v>45505</v>
      </c>
      <c r="F130" s="14" t="s">
        <v>19</v>
      </c>
      <c r="G130" s="15">
        <v>45535</v>
      </c>
    </row>
    <row r="132" spans="1:9" x14ac:dyDescent="0.25">
      <c r="A132" s="14" t="s">
        <v>42</v>
      </c>
      <c r="B132" s="14" t="s">
        <v>18</v>
      </c>
      <c r="C132" t="s">
        <v>20</v>
      </c>
      <c r="D132" t="s">
        <v>15</v>
      </c>
      <c r="E132" t="s">
        <v>16</v>
      </c>
      <c r="F132" t="s">
        <v>98</v>
      </c>
      <c r="G132" t="s">
        <v>21</v>
      </c>
    </row>
    <row r="133" spans="1:9" x14ac:dyDescent="0.25">
      <c r="A133" s="1">
        <f>E130</f>
        <v>45505</v>
      </c>
      <c r="B133" s="1">
        <f>G130</f>
        <v>45535</v>
      </c>
      <c r="C133" t="s">
        <v>68</v>
      </c>
      <c r="D133" s="2">
        <f>'Rahmen Gesamt'!$E$45</f>
        <v>37.04</v>
      </c>
      <c r="E133">
        <f>B133-A133+1</f>
        <v>31</v>
      </c>
      <c r="F133" t="s">
        <v>99</v>
      </c>
      <c r="G133" s="2">
        <f>D133*E133</f>
        <v>1148.24</v>
      </c>
    </row>
    <row r="134" spans="1:9" x14ac:dyDescent="0.25">
      <c r="A134" s="1">
        <f>E130</f>
        <v>45505</v>
      </c>
      <c r="B134" s="1">
        <f>G130</f>
        <v>45535</v>
      </c>
      <c r="C134" t="s">
        <v>34</v>
      </c>
      <c r="D134" s="2">
        <f>ROUND('Rahmen Gesamt'!$E$55*'Rahmen Gesamt'!$D$65,2)</f>
        <v>49.36</v>
      </c>
      <c r="E134">
        <f t="shared" ref="E134:E136" si="12">B134-A134+1</f>
        <v>31</v>
      </c>
      <c r="F134" t="s">
        <v>99</v>
      </c>
      <c r="G134" s="2">
        <f>D134*E134</f>
        <v>1530.16</v>
      </c>
      <c r="I134" s="46"/>
    </row>
    <row r="135" spans="1:9" x14ac:dyDescent="0.25">
      <c r="A135" s="1">
        <f>E130</f>
        <v>45505</v>
      </c>
      <c r="B135" s="1">
        <f>G130</f>
        <v>45535</v>
      </c>
      <c r="C135" t="s">
        <v>69</v>
      </c>
      <c r="D135" s="2">
        <f>ROUND('Rahmen Gesamt'!$D$64*'Rahmen Gesamt'!$E$50,2)</f>
        <v>4.12</v>
      </c>
      <c r="E135">
        <f t="shared" si="12"/>
        <v>31</v>
      </c>
      <c r="F135" t="s">
        <v>99</v>
      </c>
      <c r="G135" s="2">
        <f>D135*E135</f>
        <v>127.72</v>
      </c>
    </row>
    <row r="136" spans="1:9" x14ac:dyDescent="0.25">
      <c r="A136" s="1">
        <f>E130</f>
        <v>45505</v>
      </c>
      <c r="B136" s="1">
        <f>G130</f>
        <v>45535</v>
      </c>
      <c r="C136" t="s">
        <v>70</v>
      </c>
      <c r="D136" s="2">
        <f>ROUND('Rahmen Gesamt'!$D$66*'Rahmen Gesamt'!$E$56,2)</f>
        <v>6.28</v>
      </c>
      <c r="E136">
        <f t="shared" si="12"/>
        <v>31</v>
      </c>
      <c r="F136" t="s">
        <v>99</v>
      </c>
      <c r="G136" s="2">
        <f>D136*E136</f>
        <v>194.68</v>
      </c>
    </row>
    <row r="137" spans="1:9" ht="15.75" thickBot="1" x14ac:dyDescent="0.3">
      <c r="D137" s="7"/>
      <c r="E137" s="8" t="s">
        <v>22</v>
      </c>
      <c r="F137" s="8"/>
      <c r="G137" s="9">
        <f>SUM(G133:G136)</f>
        <v>3000.7999999999997</v>
      </c>
    </row>
    <row r="138" spans="1:9" ht="15.75" thickTop="1" x14ac:dyDescent="0.25"/>
    <row r="139" spans="1:9" x14ac:dyDescent="0.25">
      <c r="A139" t="s">
        <v>17</v>
      </c>
      <c r="D139" s="6" t="s">
        <v>43</v>
      </c>
      <c r="E139" s="15">
        <v>45536</v>
      </c>
      <c r="F139" s="14" t="s">
        <v>19</v>
      </c>
      <c r="G139" s="15">
        <v>45565</v>
      </c>
    </row>
    <row r="141" spans="1:9" x14ac:dyDescent="0.25">
      <c r="A141" s="14" t="s">
        <v>42</v>
      </c>
      <c r="B141" s="14" t="s">
        <v>18</v>
      </c>
      <c r="C141" t="s">
        <v>20</v>
      </c>
      <c r="D141" t="s">
        <v>15</v>
      </c>
      <c r="E141" t="s">
        <v>16</v>
      </c>
      <c r="F141" t="s">
        <v>98</v>
      </c>
      <c r="G141" t="s">
        <v>21</v>
      </c>
    </row>
    <row r="142" spans="1:9" x14ac:dyDescent="0.25">
      <c r="A142" s="1">
        <f>E139</f>
        <v>45536</v>
      </c>
      <c r="B142" s="1">
        <f>G139</f>
        <v>45565</v>
      </c>
      <c r="C142" t="s">
        <v>68</v>
      </c>
      <c r="D142" s="2">
        <f>'Rahmen Gesamt'!$E$45</f>
        <v>37.04</v>
      </c>
      <c r="E142">
        <f>B142-A142+1</f>
        <v>30</v>
      </c>
      <c r="F142" t="s">
        <v>99</v>
      </c>
      <c r="G142" s="2">
        <f>D142*E142</f>
        <v>1111.2</v>
      </c>
    </row>
    <row r="143" spans="1:9" x14ac:dyDescent="0.25">
      <c r="A143" s="1">
        <f>E139</f>
        <v>45536</v>
      </c>
      <c r="B143" s="1">
        <f>G139</f>
        <v>45565</v>
      </c>
      <c r="C143" t="s">
        <v>34</v>
      </c>
      <c r="D143" s="2">
        <f>ROUND('Rahmen Gesamt'!$E$55*'Rahmen Gesamt'!$D$65,2)</f>
        <v>49.36</v>
      </c>
      <c r="E143">
        <f t="shared" ref="E143:E145" si="13">B143-A143+1</f>
        <v>30</v>
      </c>
      <c r="F143" t="s">
        <v>99</v>
      </c>
      <c r="G143" s="2">
        <f>D143*E143</f>
        <v>1480.8</v>
      </c>
    </row>
    <row r="144" spans="1:9" x14ac:dyDescent="0.25">
      <c r="A144" s="1">
        <f>E139</f>
        <v>45536</v>
      </c>
      <c r="B144" s="1">
        <f>G139</f>
        <v>45565</v>
      </c>
      <c r="C144" t="s">
        <v>69</v>
      </c>
      <c r="D144" s="2">
        <f>ROUND('Rahmen Gesamt'!$D$64*'Rahmen Gesamt'!$E$50,2)</f>
        <v>4.12</v>
      </c>
      <c r="E144">
        <f t="shared" si="13"/>
        <v>30</v>
      </c>
      <c r="F144" t="s">
        <v>99</v>
      </c>
      <c r="G144" s="2">
        <f>D144*E144</f>
        <v>123.60000000000001</v>
      </c>
    </row>
    <row r="145" spans="1:8" x14ac:dyDescent="0.25">
      <c r="A145" s="1">
        <f>E139</f>
        <v>45536</v>
      </c>
      <c r="B145" s="1">
        <f>G139</f>
        <v>45565</v>
      </c>
      <c r="C145" t="s">
        <v>70</v>
      </c>
      <c r="D145" s="2">
        <f>ROUND('Rahmen Gesamt'!$D$66*'Rahmen Gesamt'!$E$56,2)</f>
        <v>6.28</v>
      </c>
      <c r="E145">
        <f t="shared" si="13"/>
        <v>30</v>
      </c>
      <c r="F145" t="s">
        <v>99</v>
      </c>
      <c r="G145" s="2">
        <f>D145*E145</f>
        <v>188.4</v>
      </c>
    </row>
    <row r="146" spans="1:8" ht="15.75" thickBot="1" x14ac:dyDescent="0.3">
      <c r="D146" s="7"/>
      <c r="E146" s="8" t="s">
        <v>22</v>
      </c>
      <c r="F146" s="8"/>
      <c r="G146" s="9">
        <f>SUM(G142:G145)</f>
        <v>2904</v>
      </c>
    </row>
    <row r="147" spans="1:8" ht="15.75" thickTop="1" x14ac:dyDescent="0.25">
      <c r="D147" s="11"/>
      <c r="E147" s="12"/>
      <c r="F147" s="12"/>
      <c r="G147" s="13"/>
    </row>
    <row r="148" spans="1:8" x14ac:dyDescent="0.25">
      <c r="A148" t="s">
        <v>17</v>
      </c>
      <c r="D148" s="6" t="s">
        <v>43</v>
      </c>
      <c r="E148" s="15">
        <v>45566</v>
      </c>
      <c r="F148" s="14" t="s">
        <v>19</v>
      </c>
      <c r="G148" s="15">
        <v>45596</v>
      </c>
    </row>
    <row r="150" spans="1:8" x14ac:dyDescent="0.25">
      <c r="A150" s="14" t="s">
        <v>42</v>
      </c>
      <c r="B150" s="14" t="s">
        <v>18</v>
      </c>
      <c r="C150" t="s">
        <v>20</v>
      </c>
      <c r="D150" t="s">
        <v>15</v>
      </c>
      <c r="E150" t="s">
        <v>16</v>
      </c>
      <c r="F150" t="s">
        <v>98</v>
      </c>
      <c r="G150" t="s">
        <v>21</v>
      </c>
    </row>
    <row r="151" spans="1:8" x14ac:dyDescent="0.25">
      <c r="A151" s="1">
        <f>E148</f>
        <v>45566</v>
      </c>
      <c r="B151" s="1">
        <f>G148</f>
        <v>45596</v>
      </c>
      <c r="C151" t="s">
        <v>68</v>
      </c>
      <c r="D151" s="2">
        <f>'Rahmen Gesamt'!$E$45</f>
        <v>37.04</v>
      </c>
      <c r="E151">
        <f>B151-A151+1</f>
        <v>31</v>
      </c>
      <c r="F151" t="s">
        <v>99</v>
      </c>
      <c r="G151" s="2">
        <f>D151*E151</f>
        <v>1148.24</v>
      </c>
    </row>
    <row r="152" spans="1:8" x14ac:dyDescent="0.25">
      <c r="A152" s="1">
        <f>E148</f>
        <v>45566</v>
      </c>
      <c r="B152" s="1">
        <f>G148</f>
        <v>45596</v>
      </c>
      <c r="C152" t="s">
        <v>34</v>
      </c>
      <c r="D152" s="2">
        <f>ROUND('Rahmen Gesamt'!$E$55*'Rahmen Gesamt'!$D$65,2)</f>
        <v>49.36</v>
      </c>
      <c r="E152">
        <f t="shared" ref="E152:E158" si="14">B152-A152+1</f>
        <v>31</v>
      </c>
      <c r="F152" t="s">
        <v>99</v>
      </c>
      <c r="G152" s="2">
        <f>D152*E152</f>
        <v>1530.16</v>
      </c>
    </row>
    <row r="153" spans="1:8" x14ac:dyDescent="0.25">
      <c r="A153" s="1">
        <v>45566</v>
      </c>
      <c r="B153" s="1">
        <v>45596</v>
      </c>
      <c r="C153" s="4" t="s">
        <v>103</v>
      </c>
      <c r="D153" s="2">
        <f>'Rahmen Gesamt'!C52</f>
        <v>40</v>
      </c>
      <c r="E153">
        <v>8</v>
      </c>
      <c r="F153" s="48" t="s">
        <v>100</v>
      </c>
      <c r="G153" s="2">
        <f>D153*E153*-1</f>
        <v>-320</v>
      </c>
    </row>
    <row r="154" spans="1:8" x14ac:dyDescent="0.25">
      <c r="A154" s="1">
        <v>45566</v>
      </c>
      <c r="B154" s="1">
        <v>45596</v>
      </c>
      <c r="C154" s="19" t="s">
        <v>104</v>
      </c>
      <c r="D154" s="2">
        <f>ROUND(D153*13.42%,2)</f>
        <v>5.37</v>
      </c>
      <c r="E154">
        <v>8</v>
      </c>
      <c r="F154" s="48" t="s">
        <v>100</v>
      </c>
      <c r="G154" s="2">
        <f t="shared" ref="G154" si="15">D154*E154*-1</f>
        <v>-42.96</v>
      </c>
    </row>
    <row r="155" spans="1:8" x14ac:dyDescent="0.25">
      <c r="A155" s="1">
        <v>45566</v>
      </c>
      <c r="B155" s="1">
        <v>45596</v>
      </c>
      <c r="C155" s="4" t="s">
        <v>105</v>
      </c>
      <c r="D155" s="2">
        <f>'Rahmen Gesamt'!E52</f>
        <v>43.2</v>
      </c>
      <c r="E155">
        <v>37</v>
      </c>
      <c r="F155" s="48" t="s">
        <v>100</v>
      </c>
      <c r="G155" s="2">
        <f>D155*E155*-1</f>
        <v>-1598.4</v>
      </c>
      <c r="H155" t="s">
        <v>107</v>
      </c>
    </row>
    <row r="156" spans="1:8" x14ac:dyDescent="0.25">
      <c r="A156" s="1">
        <v>45566</v>
      </c>
      <c r="B156" s="1">
        <v>45596</v>
      </c>
      <c r="C156" s="19" t="s">
        <v>106</v>
      </c>
      <c r="D156" s="2">
        <f>ROUND(D155*13.42%,2)</f>
        <v>5.8</v>
      </c>
      <c r="E156">
        <v>37</v>
      </c>
      <c r="F156" s="48" t="s">
        <v>100</v>
      </c>
      <c r="G156" s="2">
        <f t="shared" ref="G156" si="16">D156*E156*-1</f>
        <v>-214.6</v>
      </c>
      <c r="H156" s="2">
        <f>SUM(G153:G156)</f>
        <v>-2175.96</v>
      </c>
    </row>
    <row r="157" spans="1:8" x14ac:dyDescent="0.25">
      <c r="A157" s="1">
        <f>E148</f>
        <v>45566</v>
      </c>
      <c r="B157" s="1">
        <f>G148</f>
        <v>45596</v>
      </c>
      <c r="C157" t="s">
        <v>69</v>
      </c>
      <c r="D157" s="2">
        <f>ROUND('Rahmen Gesamt'!$D$64*'Rahmen Gesamt'!$E$50,2)</f>
        <v>4.12</v>
      </c>
      <c r="E157">
        <f t="shared" si="14"/>
        <v>31</v>
      </c>
      <c r="F157" t="s">
        <v>99</v>
      </c>
      <c r="G157" s="2">
        <f>D157*E157</f>
        <v>127.72</v>
      </c>
    </row>
    <row r="158" spans="1:8" x14ac:dyDescent="0.25">
      <c r="A158" s="1">
        <f>E148</f>
        <v>45566</v>
      </c>
      <c r="B158" s="1">
        <f>G148</f>
        <v>45596</v>
      </c>
      <c r="C158" t="s">
        <v>70</v>
      </c>
      <c r="D158" s="2">
        <f>ROUND('Rahmen Gesamt'!$D$66*'Rahmen Gesamt'!$E$56,2)</f>
        <v>6.28</v>
      </c>
      <c r="E158">
        <f t="shared" si="14"/>
        <v>31</v>
      </c>
      <c r="F158" t="s">
        <v>99</v>
      </c>
      <c r="G158" s="2">
        <f>D158*E158</f>
        <v>194.68</v>
      </c>
    </row>
    <row r="159" spans="1:8" ht="15.75" thickBot="1" x14ac:dyDescent="0.3">
      <c r="D159" s="7"/>
      <c r="E159" s="8" t="s">
        <v>22</v>
      </c>
      <c r="F159" s="8"/>
      <c r="G159" s="9">
        <f>SUM(G151:G158)</f>
        <v>824.83999999999992</v>
      </c>
    </row>
    <row r="160" spans="1:8" ht="15.75" thickTop="1" x14ac:dyDescent="0.25"/>
    <row r="164" spans="1:7" x14ac:dyDescent="0.25">
      <c r="A164" t="s">
        <v>17</v>
      </c>
      <c r="D164" s="6" t="s">
        <v>43</v>
      </c>
      <c r="E164" s="15">
        <v>45597</v>
      </c>
      <c r="F164" s="14" t="s">
        <v>19</v>
      </c>
      <c r="G164" s="15">
        <v>45626</v>
      </c>
    </row>
    <row r="166" spans="1:7" x14ac:dyDescent="0.25">
      <c r="A166" s="14" t="s">
        <v>42</v>
      </c>
      <c r="B166" s="14" t="s">
        <v>18</v>
      </c>
      <c r="C166" t="s">
        <v>20</v>
      </c>
      <c r="D166" t="s">
        <v>15</v>
      </c>
      <c r="E166" t="s">
        <v>16</v>
      </c>
      <c r="F166" t="s">
        <v>98</v>
      </c>
      <c r="G166" t="s">
        <v>21</v>
      </c>
    </row>
    <row r="167" spans="1:7" x14ac:dyDescent="0.25">
      <c r="A167" s="1">
        <f>E164</f>
        <v>45597</v>
      </c>
      <c r="B167" s="1">
        <f>G164</f>
        <v>45626</v>
      </c>
      <c r="C167" t="s">
        <v>68</v>
      </c>
      <c r="D167" s="2">
        <f>'Rahmen Gesamt'!$E$45</f>
        <v>37.04</v>
      </c>
      <c r="E167">
        <f>B167-A167+1</f>
        <v>30</v>
      </c>
      <c r="F167" t="s">
        <v>99</v>
      </c>
      <c r="G167" s="2">
        <f>D167*E167</f>
        <v>1111.2</v>
      </c>
    </row>
    <row r="168" spans="1:7" x14ac:dyDescent="0.25">
      <c r="A168" s="1">
        <f>E164</f>
        <v>45597</v>
      </c>
      <c r="B168" s="1">
        <f>G164</f>
        <v>45626</v>
      </c>
      <c r="C168" t="s">
        <v>34</v>
      </c>
      <c r="D168" s="2">
        <f>ROUND('Rahmen Gesamt'!$E$55*'Rahmen Gesamt'!$D$65,2)</f>
        <v>49.36</v>
      </c>
      <c r="E168">
        <f t="shared" ref="E168:E170" si="17">B168-A168+1</f>
        <v>30</v>
      </c>
      <c r="F168" t="s">
        <v>99</v>
      </c>
      <c r="G168" s="2">
        <f>D168*E168</f>
        <v>1480.8</v>
      </c>
    </row>
    <row r="169" spans="1:7" x14ac:dyDescent="0.25">
      <c r="A169" s="1">
        <f>E164</f>
        <v>45597</v>
      </c>
      <c r="B169" s="1">
        <f>G164</f>
        <v>45626</v>
      </c>
      <c r="C169" t="s">
        <v>69</v>
      </c>
      <c r="D169" s="2">
        <f>ROUND('Rahmen Gesamt'!$D$64*'Rahmen Gesamt'!$E$50,2)</f>
        <v>4.12</v>
      </c>
      <c r="E169">
        <f t="shared" si="17"/>
        <v>30</v>
      </c>
      <c r="F169" t="s">
        <v>99</v>
      </c>
      <c r="G169" s="2">
        <f>D169*E169</f>
        <v>123.60000000000001</v>
      </c>
    </row>
    <row r="170" spans="1:7" x14ac:dyDescent="0.25">
      <c r="A170" s="1">
        <f>E164</f>
        <v>45597</v>
      </c>
      <c r="B170" s="1">
        <f>G164</f>
        <v>45626</v>
      </c>
      <c r="C170" t="s">
        <v>70</v>
      </c>
      <c r="D170" s="2">
        <f>ROUND('Rahmen Gesamt'!$D$66*'Rahmen Gesamt'!$E$56,2)</f>
        <v>6.28</v>
      </c>
      <c r="E170">
        <f t="shared" si="17"/>
        <v>30</v>
      </c>
      <c r="F170" t="s">
        <v>99</v>
      </c>
      <c r="G170" s="2">
        <f>D170*E170</f>
        <v>188.4</v>
      </c>
    </row>
    <row r="171" spans="1:7" ht="15.75" thickBot="1" x14ac:dyDescent="0.3">
      <c r="D171" s="7"/>
      <c r="E171" s="8" t="s">
        <v>22</v>
      </c>
      <c r="F171" s="8"/>
      <c r="G171" s="9">
        <f>SUM(G167:G170)</f>
        <v>2904</v>
      </c>
    </row>
    <row r="172" spans="1:7" ht="15.75" thickTop="1" x14ac:dyDescent="0.25"/>
    <row r="173" spans="1:7" x14ac:dyDescent="0.25">
      <c r="A173" t="s">
        <v>17</v>
      </c>
      <c r="D173" s="6" t="s">
        <v>43</v>
      </c>
      <c r="E173" s="15">
        <v>45627</v>
      </c>
      <c r="F173" s="14" t="s">
        <v>19</v>
      </c>
      <c r="G173" s="15">
        <v>45657</v>
      </c>
    </row>
    <row r="175" spans="1:7" x14ac:dyDescent="0.25">
      <c r="A175" s="14" t="s">
        <v>42</v>
      </c>
      <c r="B175" s="14" t="s">
        <v>18</v>
      </c>
      <c r="C175" t="s">
        <v>20</v>
      </c>
      <c r="D175" t="s">
        <v>15</v>
      </c>
      <c r="E175" t="s">
        <v>16</v>
      </c>
      <c r="F175" t="s">
        <v>98</v>
      </c>
      <c r="G175" t="s">
        <v>21</v>
      </c>
    </row>
    <row r="176" spans="1:7" x14ac:dyDescent="0.25">
      <c r="A176" s="1">
        <f>E173</f>
        <v>45627</v>
      </c>
      <c r="B176" s="1">
        <f>G173</f>
        <v>45657</v>
      </c>
      <c r="C176" t="s">
        <v>68</v>
      </c>
      <c r="D176" s="2">
        <f>'Rahmen Gesamt'!$E$45</f>
        <v>37.04</v>
      </c>
      <c r="E176">
        <f>B176-A176+1</f>
        <v>31</v>
      </c>
      <c r="F176" t="s">
        <v>99</v>
      </c>
      <c r="G176" s="2">
        <f>D176*E176</f>
        <v>1148.24</v>
      </c>
    </row>
    <row r="177" spans="1:7" x14ac:dyDescent="0.25">
      <c r="A177" s="1">
        <f>E173</f>
        <v>45627</v>
      </c>
      <c r="B177" s="1">
        <f>G173</f>
        <v>45657</v>
      </c>
      <c r="C177" t="s">
        <v>34</v>
      </c>
      <c r="D177" s="2">
        <f>ROUND('Rahmen Gesamt'!$E$55*'Rahmen Gesamt'!$D$65,2)</f>
        <v>49.36</v>
      </c>
      <c r="E177">
        <f t="shared" ref="E177:E179" si="18">B177-A177+1</f>
        <v>31</v>
      </c>
      <c r="F177" t="s">
        <v>99</v>
      </c>
      <c r="G177" s="2">
        <f>D177*E177</f>
        <v>1530.16</v>
      </c>
    </row>
    <row r="178" spans="1:7" x14ac:dyDescent="0.25">
      <c r="A178" s="1">
        <f>E173</f>
        <v>45627</v>
      </c>
      <c r="B178" s="1">
        <f>G173</f>
        <v>45657</v>
      </c>
      <c r="C178" t="s">
        <v>69</v>
      </c>
      <c r="D178" s="2">
        <f>ROUND('Rahmen Gesamt'!$D$64*'Rahmen Gesamt'!$E$50,2)</f>
        <v>4.12</v>
      </c>
      <c r="E178">
        <f t="shared" si="18"/>
        <v>31</v>
      </c>
      <c r="F178" t="s">
        <v>99</v>
      </c>
      <c r="G178" s="2">
        <f>D178*E178</f>
        <v>127.72</v>
      </c>
    </row>
    <row r="179" spans="1:7" x14ac:dyDescent="0.25">
      <c r="A179" s="1">
        <f>E173</f>
        <v>45627</v>
      </c>
      <c r="B179" s="1">
        <f>G173</f>
        <v>45657</v>
      </c>
      <c r="C179" t="s">
        <v>70</v>
      </c>
      <c r="D179" s="2">
        <f>ROUND('Rahmen Gesamt'!$D$66*'Rahmen Gesamt'!$E$56,2)</f>
        <v>6.28</v>
      </c>
      <c r="E179">
        <f t="shared" si="18"/>
        <v>31</v>
      </c>
      <c r="F179" t="s">
        <v>99</v>
      </c>
      <c r="G179" s="2">
        <f>D179*E179</f>
        <v>194.68</v>
      </c>
    </row>
    <row r="180" spans="1:7" ht="15.75" thickBot="1" x14ac:dyDescent="0.3">
      <c r="D180" s="7"/>
      <c r="E180" s="8" t="s">
        <v>22</v>
      </c>
      <c r="F180" s="8"/>
      <c r="G180" s="9">
        <f>SUM(G176:G179)</f>
        <v>3000.7999999999997</v>
      </c>
    </row>
    <row r="181" spans="1:7" ht="15.75" thickTop="1" x14ac:dyDescent="0.25"/>
    <row r="182" spans="1:7" x14ac:dyDescent="0.25">
      <c r="A182" t="s">
        <v>17</v>
      </c>
      <c r="D182" s="6" t="s">
        <v>43</v>
      </c>
      <c r="E182" s="15">
        <v>45658</v>
      </c>
      <c r="F182" s="14" t="s">
        <v>19</v>
      </c>
      <c r="G182" s="15">
        <v>45688</v>
      </c>
    </row>
    <row r="184" spans="1:7" x14ac:dyDescent="0.25">
      <c r="A184" s="14" t="s">
        <v>42</v>
      </c>
      <c r="B184" s="14" t="s">
        <v>18</v>
      </c>
      <c r="C184" t="s">
        <v>20</v>
      </c>
      <c r="D184" t="s">
        <v>15</v>
      </c>
      <c r="E184" t="s">
        <v>16</v>
      </c>
      <c r="F184" t="s">
        <v>98</v>
      </c>
      <c r="G184" t="s">
        <v>21</v>
      </c>
    </row>
    <row r="185" spans="1:7" x14ac:dyDescent="0.25">
      <c r="A185" s="1">
        <f>E182</f>
        <v>45658</v>
      </c>
      <c r="B185" s="1">
        <f>G182</f>
        <v>45688</v>
      </c>
      <c r="C185" t="s">
        <v>68</v>
      </c>
      <c r="D185" s="2">
        <f>'Rahmen Gesamt'!$F$45</f>
        <v>38.119999999999997</v>
      </c>
      <c r="E185">
        <f>B185-A185+1</f>
        <v>31</v>
      </c>
      <c r="F185" t="s">
        <v>99</v>
      </c>
      <c r="G185" s="2">
        <f>D185*E185</f>
        <v>1181.72</v>
      </c>
    </row>
    <row r="186" spans="1:7" x14ac:dyDescent="0.25">
      <c r="A186" s="1">
        <f>E182</f>
        <v>45658</v>
      </c>
      <c r="B186" s="1">
        <f>G182</f>
        <v>45688</v>
      </c>
      <c r="C186" t="s">
        <v>34</v>
      </c>
      <c r="D186" s="2">
        <f>ROUND('Rahmen Gesamt'!$F$55*'Rahmen Gesamt'!$D$65,2)</f>
        <v>50.88</v>
      </c>
      <c r="E186">
        <f t="shared" ref="E186:E188" si="19">B186-A186+1</f>
        <v>31</v>
      </c>
      <c r="F186" t="s">
        <v>99</v>
      </c>
      <c r="G186" s="2">
        <f>D186*E186</f>
        <v>1577.28</v>
      </c>
    </row>
    <row r="187" spans="1:7" x14ac:dyDescent="0.25">
      <c r="A187" s="1">
        <f>E182</f>
        <v>45658</v>
      </c>
      <c r="B187" s="1">
        <f>G182</f>
        <v>45688</v>
      </c>
      <c r="C187" t="s">
        <v>69</v>
      </c>
      <c r="D187" s="2">
        <f>ROUND('Rahmen Gesamt'!$D$64*'Rahmen Gesamt'!$F$50,2)</f>
        <v>4.24</v>
      </c>
      <c r="E187">
        <f t="shared" si="19"/>
        <v>31</v>
      </c>
      <c r="F187" t="s">
        <v>99</v>
      </c>
      <c r="G187" s="2">
        <f>D187*E187</f>
        <v>131.44</v>
      </c>
    </row>
    <row r="188" spans="1:7" x14ac:dyDescent="0.25">
      <c r="A188" s="1">
        <f>E182</f>
        <v>45658</v>
      </c>
      <c r="B188" s="1">
        <f>G182</f>
        <v>45688</v>
      </c>
      <c r="C188" t="s">
        <v>70</v>
      </c>
      <c r="D188" s="2">
        <f>ROUND('Rahmen Gesamt'!$D$66*'Rahmen Gesamt'!$F$56,2)</f>
        <v>6.46</v>
      </c>
      <c r="E188">
        <f t="shared" si="19"/>
        <v>31</v>
      </c>
      <c r="F188" t="s">
        <v>99</v>
      </c>
      <c r="G188" s="2">
        <f>D188*E188</f>
        <v>200.26</v>
      </c>
    </row>
    <row r="189" spans="1:7" ht="15.75" thickBot="1" x14ac:dyDescent="0.3">
      <c r="D189" s="7"/>
      <c r="E189" s="8" t="s">
        <v>22</v>
      </c>
      <c r="F189" s="8"/>
      <c r="G189" s="9">
        <f>SUM(G185:G188)</f>
        <v>3090.7</v>
      </c>
    </row>
    <row r="190" spans="1:7" ht="15.75" thickTop="1" x14ac:dyDescent="0.25"/>
    <row r="196" spans="1:7" x14ac:dyDescent="0.25">
      <c r="A196" t="s">
        <v>17</v>
      </c>
      <c r="D196" s="6" t="s">
        <v>43</v>
      </c>
      <c r="E196" s="15">
        <v>45689</v>
      </c>
      <c r="F196" s="14" t="s">
        <v>19</v>
      </c>
      <c r="G196" s="15">
        <v>45716</v>
      </c>
    </row>
    <row r="198" spans="1:7" x14ac:dyDescent="0.25">
      <c r="A198" s="14" t="s">
        <v>42</v>
      </c>
      <c r="B198" s="14" t="s">
        <v>18</v>
      </c>
      <c r="C198" t="s">
        <v>20</v>
      </c>
      <c r="D198" t="s">
        <v>15</v>
      </c>
      <c r="E198" t="s">
        <v>16</v>
      </c>
      <c r="F198" t="s">
        <v>98</v>
      </c>
      <c r="G198" t="s">
        <v>21</v>
      </c>
    </row>
    <row r="199" spans="1:7" x14ac:dyDescent="0.25">
      <c r="A199" s="1">
        <f>E196</f>
        <v>45689</v>
      </c>
      <c r="B199" s="1">
        <f>G196</f>
        <v>45716</v>
      </c>
      <c r="C199" t="s">
        <v>68</v>
      </c>
      <c r="D199" s="2">
        <f>'Rahmen Gesamt'!$F$45</f>
        <v>38.119999999999997</v>
      </c>
      <c r="E199">
        <f>B199-A199+1</f>
        <v>28</v>
      </c>
      <c r="F199" t="s">
        <v>99</v>
      </c>
      <c r="G199" s="2">
        <f>D199*E199</f>
        <v>1067.3599999999999</v>
      </c>
    </row>
    <row r="200" spans="1:7" x14ac:dyDescent="0.25">
      <c r="A200" s="1">
        <f>E196</f>
        <v>45689</v>
      </c>
      <c r="B200" s="1">
        <f>G196</f>
        <v>45716</v>
      </c>
      <c r="C200" t="s">
        <v>34</v>
      </c>
      <c r="D200" s="2">
        <f>ROUND('Rahmen Gesamt'!$F$55*'Rahmen Gesamt'!$D$65,2)</f>
        <v>50.88</v>
      </c>
      <c r="E200">
        <f t="shared" ref="E200:E202" si="20">B200-A200+1</f>
        <v>28</v>
      </c>
      <c r="F200" t="s">
        <v>99</v>
      </c>
      <c r="G200" s="2">
        <f>D200*E200</f>
        <v>1424.64</v>
      </c>
    </row>
    <row r="201" spans="1:7" x14ac:dyDescent="0.25">
      <c r="A201" s="1">
        <f>E196</f>
        <v>45689</v>
      </c>
      <c r="B201" s="1">
        <f>G196</f>
        <v>45716</v>
      </c>
      <c r="C201" t="s">
        <v>69</v>
      </c>
      <c r="D201" s="2">
        <f>ROUND('Rahmen Gesamt'!$D$64*'Rahmen Gesamt'!$F$50,2)</f>
        <v>4.24</v>
      </c>
      <c r="E201">
        <f t="shared" si="20"/>
        <v>28</v>
      </c>
      <c r="F201" t="s">
        <v>99</v>
      </c>
      <c r="G201" s="2">
        <f>D201*E201</f>
        <v>118.72</v>
      </c>
    </row>
    <row r="202" spans="1:7" x14ac:dyDescent="0.25">
      <c r="A202" s="1">
        <f>E196</f>
        <v>45689</v>
      </c>
      <c r="B202" s="1">
        <f>G196</f>
        <v>45716</v>
      </c>
      <c r="C202" t="s">
        <v>70</v>
      </c>
      <c r="D202" s="2">
        <f>ROUND('Rahmen Gesamt'!$D$66*'Rahmen Gesamt'!$F$56,2)</f>
        <v>6.46</v>
      </c>
      <c r="E202">
        <f t="shared" si="20"/>
        <v>28</v>
      </c>
      <c r="F202" t="s">
        <v>99</v>
      </c>
      <c r="G202" s="2">
        <f>D202*E202</f>
        <v>180.88</v>
      </c>
    </row>
    <row r="203" spans="1:7" ht="15.75" thickBot="1" x14ac:dyDescent="0.3">
      <c r="D203" s="7"/>
      <c r="E203" s="8" t="s">
        <v>22</v>
      </c>
      <c r="F203" s="8"/>
      <c r="G203" s="9">
        <f>SUM(G199:G202)</f>
        <v>2791.6</v>
      </c>
    </row>
    <row r="204" spans="1:7" ht="15.75" thickTop="1" x14ac:dyDescent="0.25">
      <c r="D204" s="11"/>
      <c r="E204" s="12"/>
      <c r="F204" s="12"/>
      <c r="G204" s="13"/>
    </row>
    <row r="205" spans="1:7" x14ac:dyDescent="0.25">
      <c r="A205" s="4" t="s">
        <v>71</v>
      </c>
      <c r="D205" s="11"/>
      <c r="E205" s="12"/>
      <c r="F205" s="12"/>
      <c r="G205" s="13"/>
    </row>
    <row r="206" spans="1:7" x14ac:dyDescent="0.25">
      <c r="D206" s="11"/>
      <c r="E206" s="12"/>
      <c r="F206" s="12"/>
      <c r="G206" s="13"/>
    </row>
    <row r="207" spans="1:7" x14ac:dyDescent="0.25">
      <c r="A207" t="s">
        <v>17</v>
      </c>
      <c r="D207" s="6" t="s">
        <v>43</v>
      </c>
      <c r="E207" s="15">
        <v>45717</v>
      </c>
      <c r="F207" s="14" t="s">
        <v>19</v>
      </c>
      <c r="G207" s="15">
        <v>45731</v>
      </c>
    </row>
    <row r="209" spans="1:8" x14ac:dyDescent="0.25">
      <c r="A209" s="14" t="s">
        <v>42</v>
      </c>
      <c r="B209" s="14" t="s">
        <v>18</v>
      </c>
      <c r="C209" t="s">
        <v>20</v>
      </c>
      <c r="D209" t="s">
        <v>15</v>
      </c>
      <c r="E209" t="s">
        <v>16</v>
      </c>
      <c r="F209" t="s">
        <v>98</v>
      </c>
      <c r="G209" t="s">
        <v>21</v>
      </c>
    </row>
    <row r="210" spans="1:8" x14ac:dyDescent="0.25">
      <c r="A210" s="1">
        <f>E207</f>
        <v>45717</v>
      </c>
      <c r="B210" s="1">
        <f>G207</f>
        <v>45731</v>
      </c>
      <c r="C210" t="s">
        <v>68</v>
      </c>
      <c r="D210" s="2">
        <f>'Rahmen Gesamt'!$F$45</f>
        <v>38.119999999999997</v>
      </c>
      <c r="E210">
        <f>B210-A210+1</f>
        <v>15</v>
      </c>
      <c r="F210" t="s">
        <v>99</v>
      </c>
      <c r="G210" s="2">
        <f>D210*E210</f>
        <v>571.79999999999995</v>
      </c>
    </row>
    <row r="211" spans="1:8" x14ac:dyDescent="0.25">
      <c r="A211" s="1">
        <f>E207</f>
        <v>45717</v>
      </c>
      <c r="B211" s="1">
        <f>G207</f>
        <v>45731</v>
      </c>
      <c r="C211" t="s">
        <v>34</v>
      </c>
      <c r="D211" s="2">
        <f>ROUND('Rahmen Gesamt'!$F$55*'Rahmen Gesamt'!$D$65,2)</f>
        <v>50.88</v>
      </c>
      <c r="E211">
        <f t="shared" ref="E211:E217" si="21">B211-A211+1</f>
        <v>15</v>
      </c>
      <c r="F211" t="s">
        <v>99</v>
      </c>
      <c r="G211" s="2">
        <f>D211*E211</f>
        <v>763.2</v>
      </c>
    </row>
    <row r="212" spans="1:8" x14ac:dyDescent="0.25">
      <c r="A212" s="1">
        <f>E207</f>
        <v>45717</v>
      </c>
      <c r="B212" s="1">
        <f>G207</f>
        <v>45731</v>
      </c>
      <c r="C212" s="4" t="s">
        <v>103</v>
      </c>
      <c r="D212" s="2">
        <f>'Rahmen Gesamt'!E52</f>
        <v>43.2</v>
      </c>
      <c r="E212">
        <v>10</v>
      </c>
      <c r="F212" s="48" t="s">
        <v>100</v>
      </c>
      <c r="G212" s="2">
        <f>D212*E212*-1</f>
        <v>-432</v>
      </c>
    </row>
    <row r="213" spans="1:8" x14ac:dyDescent="0.25">
      <c r="A213" s="1">
        <f>E207</f>
        <v>45717</v>
      </c>
      <c r="B213" s="1">
        <f>G207</f>
        <v>45731</v>
      </c>
      <c r="C213" s="19" t="s">
        <v>104</v>
      </c>
      <c r="D213" s="2">
        <f>ROUND(D212*13.42%,2)</f>
        <v>5.8</v>
      </c>
      <c r="E213">
        <v>10</v>
      </c>
      <c r="F213" s="48" t="s">
        <v>100</v>
      </c>
      <c r="G213" s="2">
        <f t="shared" ref="G213" si="22">D213*E213*-1</f>
        <v>-58</v>
      </c>
    </row>
    <row r="214" spans="1:8" x14ac:dyDescent="0.25">
      <c r="A214" s="1">
        <f>E207</f>
        <v>45717</v>
      </c>
      <c r="B214" s="1">
        <f>G207</f>
        <v>45731</v>
      </c>
      <c r="C214" s="4" t="s">
        <v>105</v>
      </c>
      <c r="D214" s="2">
        <f>'Rahmen Gesamt'!F52</f>
        <v>44.5</v>
      </c>
      <c r="E214">
        <v>30</v>
      </c>
      <c r="F214" s="48" t="s">
        <v>100</v>
      </c>
      <c r="G214" s="2">
        <f>D214*E214*-1</f>
        <v>-1335</v>
      </c>
      <c r="H214" t="s">
        <v>107</v>
      </c>
    </row>
    <row r="215" spans="1:8" x14ac:dyDescent="0.25">
      <c r="A215" s="1">
        <f>E207</f>
        <v>45717</v>
      </c>
      <c r="B215" s="1">
        <f>G207</f>
        <v>45731</v>
      </c>
      <c r="C215" s="19" t="s">
        <v>106</v>
      </c>
      <c r="D215" s="2">
        <f>ROUND(D214*13.42%,2)</f>
        <v>5.97</v>
      </c>
      <c r="E215">
        <v>30</v>
      </c>
      <c r="F215" s="48" t="s">
        <v>100</v>
      </c>
      <c r="G215" s="2">
        <f t="shared" ref="G215" si="23">D215*E215*-1</f>
        <v>-179.1</v>
      </c>
      <c r="H215" s="2">
        <f>SUM(G212:G215)</f>
        <v>-2004.1</v>
      </c>
    </row>
    <row r="216" spans="1:8" x14ac:dyDescent="0.25">
      <c r="A216" s="1">
        <f>E207</f>
        <v>45717</v>
      </c>
      <c r="B216" s="1">
        <f>G207</f>
        <v>45731</v>
      </c>
      <c r="C216" t="s">
        <v>69</v>
      </c>
      <c r="D216" s="2">
        <f>ROUND('Rahmen Gesamt'!$D$64*'Rahmen Gesamt'!$F$50,2)</f>
        <v>4.24</v>
      </c>
      <c r="E216">
        <f t="shared" si="21"/>
        <v>15</v>
      </c>
      <c r="F216" t="s">
        <v>99</v>
      </c>
      <c r="G216" s="2">
        <f>D216*E216</f>
        <v>63.6</v>
      </c>
    </row>
    <row r="217" spans="1:8" x14ac:dyDescent="0.25">
      <c r="A217" s="1">
        <f>E207</f>
        <v>45717</v>
      </c>
      <c r="B217" s="1">
        <f>G207</f>
        <v>45731</v>
      </c>
      <c r="C217" t="s">
        <v>70</v>
      </c>
      <c r="D217" s="2">
        <f>ROUND('Rahmen Gesamt'!$D$66*'Rahmen Gesamt'!$F$56,2)</f>
        <v>6.46</v>
      </c>
      <c r="E217">
        <f t="shared" si="21"/>
        <v>15</v>
      </c>
      <c r="F217" t="s">
        <v>99</v>
      </c>
      <c r="G217" s="2">
        <f>D217*E217</f>
        <v>96.9</v>
      </c>
    </row>
    <row r="218" spans="1:8" ht="15.75" thickBot="1" x14ac:dyDescent="0.3">
      <c r="D218" s="7"/>
      <c r="E218" s="8" t="s">
        <v>22</v>
      </c>
      <c r="F218" s="8"/>
      <c r="G218" s="9">
        <f>SUM(G210:G217)</f>
        <v>-508.6</v>
      </c>
    </row>
    <row r="219" spans="1:8" ht="15.75" thickTop="1" x14ac:dyDescent="0.25"/>
    <row r="221" spans="1:8" x14ac:dyDescent="0.25">
      <c r="A221" s="16"/>
    </row>
  </sheetData>
  <sheetProtection password="DB81" sheet="1" objects="1" scenarios="1"/>
  <mergeCells count="4">
    <mergeCell ref="A1:H1"/>
    <mergeCell ref="A3:H3"/>
    <mergeCell ref="A34:H34"/>
    <mergeCell ref="A35:H35"/>
  </mergeCells>
  <pageMargins left="0.7" right="0.7" top="0.78740157499999996" bottom="0.78740157499999996"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5" zoomScaleNormal="145" workbookViewId="0">
      <selection activeCell="A19" sqref="A19"/>
    </sheetView>
  </sheetViews>
  <sheetFormatPr baseColWidth="10" defaultRowHeight="15" x14ac:dyDescent="0.25"/>
  <cols>
    <col min="1" max="1" width="51.5703125" bestFit="1" customWidth="1"/>
    <col min="3" max="3" width="18" bestFit="1" customWidth="1"/>
    <col min="4" max="4" width="25.28515625" customWidth="1"/>
    <col min="5" max="6" width="23.28515625" bestFit="1" customWidth="1"/>
  </cols>
  <sheetData>
    <row r="1" spans="1:4" x14ac:dyDescent="0.25">
      <c r="A1" t="s">
        <v>2</v>
      </c>
      <c r="C1" t="s">
        <v>3</v>
      </c>
    </row>
    <row r="2" spans="1:4" x14ac:dyDescent="0.25">
      <c r="A2" t="s">
        <v>0</v>
      </c>
      <c r="C2" t="s">
        <v>47</v>
      </c>
    </row>
    <row r="3" spans="1:4" x14ac:dyDescent="0.25">
      <c r="A3" t="s">
        <v>1</v>
      </c>
      <c r="C3" s="1">
        <v>33850</v>
      </c>
    </row>
    <row r="4" spans="1:4" x14ac:dyDescent="0.25">
      <c r="A4" t="s">
        <v>12</v>
      </c>
      <c r="C4" s="1">
        <v>45230</v>
      </c>
    </row>
    <row r="5" spans="1:4" x14ac:dyDescent="0.25">
      <c r="C5" s="1"/>
    </row>
    <row r="6" spans="1:4" x14ac:dyDescent="0.25">
      <c r="A6" t="s">
        <v>49</v>
      </c>
    </row>
    <row r="8" spans="1:4" x14ac:dyDescent="0.25">
      <c r="A8" t="s">
        <v>50</v>
      </c>
      <c r="C8" s="1" t="s">
        <v>48</v>
      </c>
    </row>
    <row r="9" spans="1:4" x14ac:dyDescent="0.25">
      <c r="A9" t="s">
        <v>7</v>
      </c>
      <c r="C9" s="3">
        <v>253</v>
      </c>
      <c r="D9" t="s">
        <v>8</v>
      </c>
    </row>
    <row r="10" spans="1:4" x14ac:dyDescent="0.25">
      <c r="C10" s="3"/>
    </row>
    <row r="11" spans="1:4" x14ac:dyDescent="0.25">
      <c r="A11" t="s">
        <v>51</v>
      </c>
      <c r="C11" s="1" t="s">
        <v>52</v>
      </c>
    </row>
    <row r="12" spans="1:4" x14ac:dyDescent="0.25">
      <c r="A12" t="s">
        <v>7</v>
      </c>
      <c r="C12" s="3">
        <v>514</v>
      </c>
      <c r="D12" t="s">
        <v>9</v>
      </c>
    </row>
    <row r="13" spans="1:4" x14ac:dyDescent="0.25">
      <c r="C13" s="3"/>
    </row>
    <row r="14" spans="1:4" x14ac:dyDescent="0.25">
      <c r="A14" s="4" t="s">
        <v>53</v>
      </c>
      <c r="B14" s="4"/>
      <c r="C14" s="4"/>
      <c r="D14" s="4"/>
    </row>
    <row r="15" spans="1:4" x14ac:dyDescent="0.25">
      <c r="A15" s="4" t="s">
        <v>10</v>
      </c>
      <c r="B15" s="4"/>
      <c r="C15" s="5">
        <f>C9</f>
        <v>253</v>
      </c>
      <c r="D15" s="4" t="s">
        <v>8</v>
      </c>
    </row>
    <row r="16" spans="1:4" x14ac:dyDescent="0.25">
      <c r="A16" s="4" t="s">
        <v>11</v>
      </c>
      <c r="B16" s="4"/>
      <c r="C16" s="5">
        <f>C12</f>
        <v>514</v>
      </c>
      <c r="D16" s="4" t="s">
        <v>9</v>
      </c>
    </row>
    <row r="17" spans="1:6" x14ac:dyDescent="0.25">
      <c r="A17" t="s">
        <v>13</v>
      </c>
      <c r="C17" s="66">
        <f>ROUND(C15*C40,4)</f>
        <v>36.153700000000001</v>
      </c>
      <c r="D17" t="s">
        <v>33</v>
      </c>
      <c r="E17" s="2"/>
      <c r="F17" s="2"/>
    </row>
    <row r="18" spans="1:6" x14ac:dyDescent="0.25">
      <c r="A18" t="s">
        <v>14</v>
      </c>
      <c r="C18" s="66">
        <f>ROUND(C16*C54,4)</f>
        <v>48.9328</v>
      </c>
      <c r="D18" t="s">
        <v>33</v>
      </c>
      <c r="E18" s="2"/>
      <c r="F18" s="2"/>
    </row>
    <row r="19" spans="1:6" x14ac:dyDescent="0.25">
      <c r="C19" s="3"/>
    </row>
    <row r="20" spans="1:6" x14ac:dyDescent="0.25">
      <c r="C20" s="3"/>
    </row>
    <row r="21" spans="1:6" x14ac:dyDescent="0.25">
      <c r="C21" s="3"/>
    </row>
    <row r="22" spans="1:6" x14ac:dyDescent="0.25">
      <c r="C22" s="3"/>
    </row>
    <row r="23" spans="1:6" x14ac:dyDescent="0.25">
      <c r="C23" s="3"/>
    </row>
    <row r="24" spans="1:6" x14ac:dyDescent="0.25">
      <c r="C24" s="3"/>
    </row>
    <row r="25" spans="1:6" x14ac:dyDescent="0.25">
      <c r="C25" s="3"/>
    </row>
    <row r="26" spans="1:6" x14ac:dyDescent="0.25">
      <c r="C26" s="3"/>
    </row>
    <row r="27" spans="1:6" x14ac:dyDescent="0.25">
      <c r="C27" s="3"/>
    </row>
    <row r="28" spans="1:6" x14ac:dyDescent="0.25">
      <c r="C28" s="3"/>
    </row>
    <row r="29" spans="1:6" x14ac:dyDescent="0.25">
      <c r="C29" s="3"/>
    </row>
    <row r="30" spans="1:6" x14ac:dyDescent="0.25">
      <c r="C30" s="3"/>
    </row>
    <row r="31" spans="1:6" x14ac:dyDescent="0.25">
      <c r="C31" s="3"/>
    </row>
    <row r="32" spans="1:6" x14ac:dyDescent="0.25">
      <c r="C32" s="3"/>
    </row>
    <row r="33" spans="1:6" x14ac:dyDescent="0.25">
      <c r="C33" s="3"/>
    </row>
    <row r="34" spans="1:6" x14ac:dyDescent="0.25">
      <c r="C34" s="3"/>
    </row>
    <row r="35" spans="1:6" x14ac:dyDescent="0.25">
      <c r="E35" t="s">
        <v>38</v>
      </c>
      <c r="F35" t="s">
        <v>44</v>
      </c>
    </row>
    <row r="36" spans="1:6" x14ac:dyDescent="0.25">
      <c r="A36" t="s">
        <v>4</v>
      </c>
      <c r="C36" t="s">
        <v>36</v>
      </c>
      <c r="E36" t="s">
        <v>37</v>
      </c>
      <c r="F36" t="s">
        <v>45</v>
      </c>
    </row>
    <row r="37" spans="1:6" x14ac:dyDescent="0.25">
      <c r="C37" s="16" t="s">
        <v>46</v>
      </c>
      <c r="E37" s="16" t="s">
        <v>46</v>
      </c>
      <c r="F37" s="16" t="s">
        <v>46</v>
      </c>
    </row>
    <row r="38" spans="1:6" x14ac:dyDescent="0.25">
      <c r="A38" t="s">
        <v>5</v>
      </c>
      <c r="C38" s="2">
        <v>60</v>
      </c>
      <c r="E38" s="2">
        <f>ROUND(C38*1.08,2)</f>
        <v>64.8</v>
      </c>
      <c r="F38" s="2">
        <f>ROUND(E38*1.03,2)</f>
        <v>66.739999999999995</v>
      </c>
    </row>
    <row r="39" spans="1:6" s="63" customFormat="1" x14ac:dyDescent="0.25">
      <c r="A39" s="64" t="s">
        <v>108</v>
      </c>
      <c r="B39" s="64"/>
      <c r="C39" s="59">
        <f>ROUND(C38/60,2)</f>
        <v>1</v>
      </c>
      <c r="D39" s="64"/>
      <c r="E39" s="59">
        <f>ROUND(E38/60,2)</f>
        <v>1.08</v>
      </c>
      <c r="F39" s="59">
        <f>ROUND(F38/60,2)</f>
        <v>1.1100000000000001</v>
      </c>
    </row>
    <row r="40" spans="1:6" s="63" customFormat="1" x14ac:dyDescent="0.25">
      <c r="A40" s="64" t="s">
        <v>109</v>
      </c>
      <c r="B40" s="64"/>
      <c r="C40" s="65">
        <f>ROUND(C38/60/7,4)</f>
        <v>0.1429</v>
      </c>
      <c r="D40" s="64"/>
      <c r="E40" s="65">
        <f>ROUND(E38/60/7,4)</f>
        <v>0.15429999999999999</v>
      </c>
      <c r="F40" s="65">
        <f>ROUND(F38/60/7,4)</f>
        <v>0.15890000000000001</v>
      </c>
    </row>
    <row r="41" spans="1:6" x14ac:dyDescent="0.25">
      <c r="A41" t="s">
        <v>101</v>
      </c>
      <c r="B41" t="s">
        <v>102</v>
      </c>
      <c r="C41" s="2">
        <f>ROUND(C38/7,2)</f>
        <v>8.57</v>
      </c>
      <c r="D41" t="s">
        <v>33</v>
      </c>
      <c r="E41" s="2">
        <f>ROUND(E38/7,2)</f>
        <v>9.26</v>
      </c>
      <c r="F41" s="2">
        <f>ROUND(F38/7,2)</f>
        <v>9.5299999999999994</v>
      </c>
    </row>
    <row r="42" spans="1:6" x14ac:dyDescent="0.25">
      <c r="A42" t="s">
        <v>27</v>
      </c>
      <c r="B42">
        <v>1</v>
      </c>
      <c r="C42" s="2">
        <f>ROUND(C$41*$B42,2)</f>
        <v>8.57</v>
      </c>
      <c r="D42" t="s">
        <v>33</v>
      </c>
      <c r="E42" s="2">
        <f>ROUND(E$41*$B42,2)</f>
        <v>9.26</v>
      </c>
      <c r="F42" s="2">
        <f>ROUND(F$41*$B42,2)</f>
        <v>9.5299999999999994</v>
      </c>
    </row>
    <row r="43" spans="1:6" x14ac:dyDescent="0.25">
      <c r="A43" t="s">
        <v>28</v>
      </c>
      <c r="B43">
        <v>2</v>
      </c>
      <c r="C43" s="2">
        <f t="shared" ref="C43:F49" si="0">ROUND(C$41*$B43,2)</f>
        <v>17.14</v>
      </c>
      <c r="D43" t="s">
        <v>33</v>
      </c>
      <c r="E43" s="2">
        <f t="shared" si="0"/>
        <v>18.52</v>
      </c>
      <c r="F43" s="2">
        <f t="shared" si="0"/>
        <v>19.059999999999999</v>
      </c>
    </row>
    <row r="44" spans="1:6" x14ac:dyDescent="0.25">
      <c r="A44" t="s">
        <v>29</v>
      </c>
      <c r="B44">
        <v>3</v>
      </c>
      <c r="C44" s="2">
        <f t="shared" si="0"/>
        <v>25.71</v>
      </c>
      <c r="D44" t="s">
        <v>33</v>
      </c>
      <c r="E44" s="2">
        <f t="shared" si="0"/>
        <v>27.78</v>
      </c>
      <c r="F44" s="2">
        <f t="shared" si="0"/>
        <v>28.59</v>
      </c>
    </row>
    <row r="45" spans="1:6" x14ac:dyDescent="0.25">
      <c r="A45" t="s">
        <v>30</v>
      </c>
      <c r="B45">
        <v>4</v>
      </c>
      <c r="C45" s="2">
        <f t="shared" si="0"/>
        <v>34.28</v>
      </c>
      <c r="D45" t="s">
        <v>33</v>
      </c>
      <c r="E45" s="2">
        <f t="shared" si="0"/>
        <v>37.04</v>
      </c>
      <c r="F45" s="2">
        <f t="shared" si="0"/>
        <v>38.119999999999997</v>
      </c>
    </row>
    <row r="46" spans="1:6" x14ac:dyDescent="0.25">
      <c r="A46" t="s">
        <v>25</v>
      </c>
      <c r="B46">
        <v>5.5</v>
      </c>
      <c r="C46" s="2">
        <f t="shared" si="0"/>
        <v>47.14</v>
      </c>
      <c r="D46" t="s">
        <v>33</v>
      </c>
      <c r="E46" s="2">
        <f t="shared" si="0"/>
        <v>50.93</v>
      </c>
      <c r="F46" s="2">
        <f t="shared" si="0"/>
        <v>52.42</v>
      </c>
    </row>
    <row r="47" spans="1:6" x14ac:dyDescent="0.25">
      <c r="A47" t="s">
        <v>26</v>
      </c>
      <c r="B47">
        <v>7.5</v>
      </c>
      <c r="C47" s="2">
        <f t="shared" si="0"/>
        <v>64.28</v>
      </c>
      <c r="D47" t="s">
        <v>33</v>
      </c>
      <c r="E47" s="2">
        <f t="shared" si="0"/>
        <v>69.45</v>
      </c>
      <c r="F47" s="2">
        <f t="shared" si="0"/>
        <v>71.48</v>
      </c>
    </row>
    <row r="48" spans="1:6" x14ac:dyDescent="0.25">
      <c r="A48" t="s">
        <v>31</v>
      </c>
      <c r="B48">
        <v>10.5</v>
      </c>
      <c r="C48" s="2">
        <f t="shared" si="0"/>
        <v>89.99</v>
      </c>
      <c r="D48" t="s">
        <v>33</v>
      </c>
      <c r="E48" s="2">
        <f t="shared" si="0"/>
        <v>97.23</v>
      </c>
      <c r="F48" s="2">
        <f t="shared" si="0"/>
        <v>100.07</v>
      </c>
    </row>
    <row r="49" spans="1:8" x14ac:dyDescent="0.25">
      <c r="A49" t="s">
        <v>32</v>
      </c>
      <c r="B49">
        <v>15</v>
      </c>
      <c r="C49" s="2">
        <f t="shared" si="0"/>
        <v>128.55000000000001</v>
      </c>
      <c r="D49" t="s">
        <v>33</v>
      </c>
      <c r="E49" s="2">
        <f t="shared" si="0"/>
        <v>138.9</v>
      </c>
      <c r="F49" s="2">
        <f t="shared" si="0"/>
        <v>142.94999999999999</v>
      </c>
    </row>
    <row r="50" spans="1:8" x14ac:dyDescent="0.25">
      <c r="A50" t="s">
        <v>60</v>
      </c>
      <c r="C50" s="17">
        <f>ROUND(C38/60/7*14.05/100,4)</f>
        <v>2.01E-2</v>
      </c>
      <c r="D50" t="s">
        <v>61</v>
      </c>
      <c r="E50" s="17">
        <f>ROUND(E38/60/7*14.05/100,4)</f>
        <v>2.1700000000000001E-2</v>
      </c>
      <c r="F50" s="17">
        <f>ROUND(F38/60/7*14.05/100,4)</f>
        <v>2.23E-2</v>
      </c>
      <c r="H50" t="s">
        <v>62</v>
      </c>
    </row>
    <row r="51" spans="1:8" x14ac:dyDescent="0.25">
      <c r="C51" s="2"/>
    </row>
    <row r="52" spans="1:8" x14ac:dyDescent="0.25">
      <c r="A52" t="s">
        <v>6</v>
      </c>
      <c r="C52" s="2">
        <v>40</v>
      </c>
      <c r="E52" s="2">
        <f t="shared" ref="E52" si="1">ROUND(C52*1.08,2)</f>
        <v>43.2</v>
      </c>
      <c r="F52" s="2">
        <f t="shared" ref="F52" si="2">ROUND(E52*1.03,2)</f>
        <v>44.5</v>
      </c>
    </row>
    <row r="53" spans="1:8" s="63" customFormat="1" x14ac:dyDescent="0.25">
      <c r="A53" s="64" t="s">
        <v>108</v>
      </c>
      <c r="B53" s="64"/>
      <c r="C53" s="59">
        <f>ROUND(C52/60,2)</f>
        <v>0.67</v>
      </c>
      <c r="D53" s="64"/>
      <c r="E53" s="59">
        <f>ROUND(E52/60,2)</f>
        <v>0.72</v>
      </c>
      <c r="F53" s="59">
        <f>ROUND(F52/60,2)</f>
        <v>0.74</v>
      </c>
    </row>
    <row r="54" spans="1:8" s="63" customFormat="1" x14ac:dyDescent="0.25">
      <c r="A54" s="64" t="s">
        <v>109</v>
      </c>
      <c r="B54" s="64"/>
      <c r="C54" s="65">
        <f>ROUND(C52/60/7,4)</f>
        <v>9.5200000000000007E-2</v>
      </c>
      <c r="D54" s="64"/>
      <c r="E54" s="65">
        <f>ROUND(E52/60/7,4)</f>
        <v>0.10290000000000001</v>
      </c>
      <c r="F54" s="65">
        <f>ROUND(F52/60/7,4)</f>
        <v>0.106</v>
      </c>
    </row>
    <row r="55" spans="1:8" x14ac:dyDescent="0.25">
      <c r="A55" t="s">
        <v>101</v>
      </c>
      <c r="C55" s="2">
        <f>ROUND(C52/7,2)</f>
        <v>5.71</v>
      </c>
      <c r="D55" t="s">
        <v>33</v>
      </c>
      <c r="E55" s="2">
        <f>ROUND(E52/7,2)</f>
        <v>6.17</v>
      </c>
      <c r="F55" s="2">
        <f>ROUND(F52/7,2)</f>
        <v>6.36</v>
      </c>
    </row>
    <row r="56" spans="1:8" x14ac:dyDescent="0.25">
      <c r="A56" t="s">
        <v>63</v>
      </c>
      <c r="C56" s="17">
        <f>ROUND(C52/60/7*13.42/100,4)</f>
        <v>1.2800000000000001E-2</v>
      </c>
      <c r="D56" t="s">
        <v>61</v>
      </c>
      <c r="E56" s="17">
        <f>ROUND(E52/60/7*13.42/100,4)</f>
        <v>1.38E-2</v>
      </c>
      <c r="F56" s="17">
        <f>ROUND(F52/60/7*13.42/100,4)</f>
        <v>1.4200000000000001E-2</v>
      </c>
      <c r="H56" t="s">
        <v>64</v>
      </c>
    </row>
    <row r="57" spans="1:8" x14ac:dyDescent="0.25">
      <c r="C57" s="2"/>
    </row>
    <row r="58" spans="1:8" x14ac:dyDescent="0.25">
      <c r="A58" t="s">
        <v>54</v>
      </c>
      <c r="C58" s="2"/>
    </row>
    <row r="59" spans="1:8" x14ac:dyDescent="0.25">
      <c r="C59" s="16" t="s">
        <v>46</v>
      </c>
    </row>
    <row r="61" spans="1:8" x14ac:dyDescent="0.25">
      <c r="A61" s="10" t="s">
        <v>23</v>
      </c>
    </row>
    <row r="63" spans="1:8" x14ac:dyDescent="0.25">
      <c r="A63" t="s">
        <v>24</v>
      </c>
      <c r="B63" t="s">
        <v>10</v>
      </c>
      <c r="D63" t="s">
        <v>30</v>
      </c>
      <c r="E63" t="s">
        <v>55</v>
      </c>
    </row>
    <row r="64" spans="1:8" x14ac:dyDescent="0.25">
      <c r="B64" t="s">
        <v>57</v>
      </c>
      <c r="D64">
        <v>190</v>
      </c>
      <c r="E64" t="s">
        <v>56</v>
      </c>
      <c r="F64" t="s">
        <v>59</v>
      </c>
      <c r="G64" s="16"/>
    </row>
    <row r="65" spans="1:7" x14ac:dyDescent="0.25">
      <c r="B65" t="s">
        <v>11</v>
      </c>
      <c r="D65">
        <v>8</v>
      </c>
      <c r="E65" t="s">
        <v>35</v>
      </c>
    </row>
    <row r="66" spans="1:7" x14ac:dyDescent="0.25">
      <c r="B66" t="s">
        <v>58</v>
      </c>
      <c r="D66">
        <v>455</v>
      </c>
      <c r="E66" t="s">
        <v>56</v>
      </c>
      <c r="F66" t="s">
        <v>59</v>
      </c>
      <c r="G66" s="16"/>
    </row>
    <row r="68" spans="1:7" x14ac:dyDescent="0.25">
      <c r="A68" s="4" t="s">
        <v>65</v>
      </c>
    </row>
    <row r="70" spans="1:7" x14ac:dyDescent="0.25">
      <c r="A70" t="s">
        <v>39</v>
      </c>
    </row>
    <row r="71" spans="1:7" x14ac:dyDescent="0.25">
      <c r="A71" t="s">
        <v>40</v>
      </c>
    </row>
    <row r="73" spans="1:7" x14ac:dyDescent="0.25">
      <c r="A73" s="4" t="s">
        <v>71</v>
      </c>
    </row>
    <row r="76" spans="1:7" x14ac:dyDescent="0.25">
      <c r="D76" s="17"/>
    </row>
  </sheetData>
  <sheetProtection password="DB81" sheet="1" objects="1" scenario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Rahmen Darstellung</vt:lpstr>
      <vt:lpstr>Abrechnung häusliches Umfeld</vt:lpstr>
      <vt:lpstr>Rahmen Gesamt</vt:lpstr>
    </vt:vector>
  </TitlesOfParts>
  <Company>LWV-Hessen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Träbing, Michael</dc:creator>
  <cp:lastModifiedBy>Träbing, Michael</cp:lastModifiedBy>
  <cp:lastPrinted>2022-12-04T13:38:55Z</cp:lastPrinted>
  <dcterms:created xsi:type="dcterms:W3CDTF">2022-10-31T13:11:10Z</dcterms:created>
  <dcterms:modified xsi:type="dcterms:W3CDTF">2023-08-16T05:54:17Z</dcterms:modified>
</cp:coreProperties>
</file>