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DieseArbeitsmappe" defaultThemeVersion="124226"/>
  <mc:AlternateContent xmlns:mc="http://schemas.openxmlformats.org/markup-compatibility/2006">
    <mc:Choice Requires="x15">
      <x15ac:absPath xmlns:x15ac="http://schemas.microsoft.com/office/spreadsheetml/2010/11/ac" url="K:\FB20x\201\Gremien\Extern\AG LFS\Auftaktveranstaltungen RV3\Lernplattform\Kalkulationsunterlagen\"/>
    </mc:Choice>
  </mc:AlternateContent>
  <xr:revisionPtr revIDLastSave="0" documentId="8_{3DD97E0C-C739-4D48-81F0-D8A168412131}" xr6:coauthVersionLast="47" xr6:coauthVersionMax="47" xr10:uidLastSave="{00000000-0000-0000-0000-000000000000}"/>
  <bookViews>
    <workbookView xWindow="-108" yWindow="-108" windowWidth="23256" windowHeight="12576" tabRatio="845" xr2:uid="{00000000-000D-0000-FFFF-FFFF00000000}"/>
  </bookViews>
  <sheets>
    <sheet name="1_Stammdatenblatt" sheetId="4" r:id="rId1"/>
    <sheet name="2_IST-Vergütung" sheetId="25" r:id="rId2"/>
    <sheet name="3A_PK Arbeitnehmerbrutto" sheetId="15" r:id="rId3"/>
    <sheet name="3B_PK Arbeitgeberbrutto" sheetId="16" r:id="rId4"/>
    <sheet name="3C_Zusammenfassung PK" sheetId="14" r:id="rId5"/>
    <sheet name="4_KalkulationSachkosten_Erträge" sheetId="9" r:id="rId6"/>
    <sheet name="5_Unternehmensübliche Anteile" sheetId="7" r:id="rId7"/>
    <sheet name="6_Kalkulierte Vergütung" sheetId="8" r:id="rId8"/>
    <sheet name="Nebenrechnungen" sheetId="24" r:id="rId9"/>
  </sheets>
  <definedNames>
    <definedName name="_xlnm.Print_Area" localSheetId="0">'1_Stammdatenblatt'!$A$1:$D$61</definedName>
    <definedName name="_xlnm.Print_Area" localSheetId="3">'3B_PK Arbeitgeberbrutto'!$A$1:$Z$101</definedName>
    <definedName name="_xlnm.Print_Area" localSheetId="6">'5_Unternehmensübliche Anteile'!$A$1:$F$26</definedName>
    <definedName name="_xlnm.Print_Area" localSheetId="7">'6_Kalkulierte Vergütung'!$A$1:$G$132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 i="14" l="1"/>
  <c r="D89" i="25"/>
  <c r="D90" i="25"/>
  <c r="D91" i="25"/>
  <c r="D92" i="25"/>
  <c r="D88" i="25"/>
  <c r="D78" i="25"/>
  <c r="D79" i="25"/>
  <c r="D80" i="25"/>
  <c r="D81" i="25"/>
  <c r="D77" i="25"/>
  <c r="D64" i="25"/>
  <c r="D65" i="25"/>
  <c r="D66" i="25"/>
  <c r="D67" i="25"/>
  <c r="D63" i="25"/>
  <c r="D53" i="25"/>
  <c r="D54" i="25"/>
  <c r="D55" i="25"/>
  <c r="D56" i="25"/>
  <c r="D52" i="25"/>
  <c r="D39" i="25"/>
  <c r="D40" i="25"/>
  <c r="D41" i="25"/>
  <c r="D42" i="25"/>
  <c r="D38" i="25"/>
  <c r="D28" i="25"/>
  <c r="D29" i="25"/>
  <c r="D30" i="25"/>
  <c r="D31" i="25"/>
  <c r="D27" i="25"/>
  <c r="D30" i="4"/>
  <c r="B113" i="8" l="1"/>
  <c r="B97" i="8"/>
  <c r="B81" i="8"/>
  <c r="B65" i="8"/>
  <c r="D110" i="9"/>
  <c r="D103" i="9"/>
  <c r="F104" i="9"/>
  <c r="C110" i="9" l="1"/>
  <c r="C103" i="9"/>
  <c r="I110" i="9"/>
  <c r="H110" i="9"/>
  <c r="B116" i="8"/>
  <c r="B117" i="8"/>
  <c r="B118" i="8"/>
  <c r="B119" i="8"/>
  <c r="B120" i="8"/>
  <c r="B121" i="8"/>
  <c r="B115" i="8"/>
  <c r="B107" i="8"/>
  <c r="B108" i="8"/>
  <c r="B109" i="8"/>
  <c r="B110" i="8"/>
  <c r="B106" i="8"/>
  <c r="B100" i="8"/>
  <c r="B101" i="8"/>
  <c r="B102" i="8"/>
  <c r="B103" i="8"/>
  <c r="B99" i="8"/>
  <c r="B91" i="8"/>
  <c r="B92" i="8"/>
  <c r="B93" i="8"/>
  <c r="B94" i="8"/>
  <c r="B90" i="8"/>
  <c r="B84" i="8"/>
  <c r="B85" i="8"/>
  <c r="B86" i="8"/>
  <c r="B87" i="8"/>
  <c r="B83" i="8"/>
  <c r="B75" i="8"/>
  <c r="B76" i="8"/>
  <c r="B77" i="8"/>
  <c r="B78" i="8"/>
  <c r="B74" i="8"/>
  <c r="B68" i="8"/>
  <c r="B69" i="8"/>
  <c r="B70" i="8"/>
  <c r="B71" i="8"/>
  <c r="B67" i="8"/>
  <c r="V149" i="25"/>
  <c r="U149" i="25"/>
  <c r="T149" i="25"/>
  <c r="S149" i="25"/>
  <c r="V148" i="25"/>
  <c r="U148" i="25"/>
  <c r="T148" i="25"/>
  <c r="S148" i="25"/>
  <c r="V147" i="25"/>
  <c r="U147" i="25"/>
  <c r="T147" i="25"/>
  <c r="S147" i="25"/>
  <c r="V146" i="25"/>
  <c r="U146" i="25"/>
  <c r="T146" i="25"/>
  <c r="S146" i="25"/>
  <c r="V145" i="25"/>
  <c r="U145" i="25"/>
  <c r="T145" i="25"/>
  <c r="S145" i="25"/>
  <c r="V144" i="25"/>
  <c r="U144" i="25"/>
  <c r="T144" i="25"/>
  <c r="S144" i="25"/>
  <c r="V143" i="25"/>
  <c r="U143" i="25"/>
  <c r="T143" i="25"/>
  <c r="S143" i="25"/>
  <c r="V142" i="25"/>
  <c r="U142" i="25"/>
  <c r="T142" i="25"/>
  <c r="S142" i="25"/>
  <c r="V141" i="25"/>
  <c r="U141" i="25"/>
  <c r="T141" i="25"/>
  <c r="S141" i="25"/>
  <c r="V140" i="25"/>
  <c r="U140" i="25"/>
  <c r="T140" i="25"/>
  <c r="S140" i="25"/>
  <c r="V139" i="25"/>
  <c r="U139" i="25"/>
  <c r="T139" i="25"/>
  <c r="S139" i="25"/>
  <c r="T138" i="25"/>
  <c r="S138" i="25"/>
  <c r="T137" i="25"/>
  <c r="S137" i="25"/>
  <c r="T136" i="25"/>
  <c r="S136" i="25"/>
  <c r="T135" i="25"/>
  <c r="S135" i="25"/>
  <c r="T134" i="25"/>
  <c r="S134" i="25"/>
  <c r="T133" i="25"/>
  <c r="S133" i="25"/>
  <c r="T132" i="25"/>
  <c r="S132" i="25"/>
  <c r="T131" i="25"/>
  <c r="S131" i="25"/>
  <c r="V109" i="25"/>
  <c r="V110" i="25"/>
  <c r="V111" i="25"/>
  <c r="V112" i="25"/>
  <c r="V113" i="25"/>
  <c r="V114" i="25"/>
  <c r="V115" i="25"/>
  <c r="V116" i="25"/>
  <c r="V117" i="25"/>
  <c r="V118" i="25"/>
  <c r="V119" i="25"/>
  <c r="V120" i="25"/>
  <c r="V121" i="25"/>
  <c r="U109" i="25"/>
  <c r="U110" i="25"/>
  <c r="U111" i="25"/>
  <c r="U112" i="25"/>
  <c r="U113" i="25"/>
  <c r="U114" i="25"/>
  <c r="U115" i="25"/>
  <c r="U116" i="25"/>
  <c r="U117" i="25"/>
  <c r="U118" i="25"/>
  <c r="U119" i="25"/>
  <c r="U120" i="25"/>
  <c r="U121" i="25"/>
  <c r="T109" i="25"/>
  <c r="T110" i="25"/>
  <c r="T111" i="25"/>
  <c r="T112" i="25"/>
  <c r="T113" i="25"/>
  <c r="T114" i="25"/>
  <c r="T115" i="25"/>
  <c r="T116" i="25"/>
  <c r="T117" i="25"/>
  <c r="T118" i="25"/>
  <c r="T119" i="25"/>
  <c r="T120" i="25"/>
  <c r="T121" i="25"/>
  <c r="S109" i="25"/>
  <c r="S110" i="25"/>
  <c r="S111" i="25"/>
  <c r="S112" i="25"/>
  <c r="S113" i="25"/>
  <c r="S114" i="25"/>
  <c r="S115" i="25"/>
  <c r="S116" i="25"/>
  <c r="S117" i="25"/>
  <c r="S118" i="25"/>
  <c r="S119" i="25"/>
  <c r="S120" i="25"/>
  <c r="S121" i="25"/>
  <c r="V108" i="25"/>
  <c r="U108" i="25"/>
  <c r="T108" i="25"/>
  <c r="S108" i="25"/>
  <c r="V107" i="25"/>
  <c r="U107" i="25"/>
  <c r="T107" i="25"/>
  <c r="S107" i="25"/>
  <c r="V106" i="25"/>
  <c r="U106" i="25"/>
  <c r="T106" i="25"/>
  <c r="S106" i="25"/>
  <c r="V105" i="25"/>
  <c r="U105" i="25"/>
  <c r="T105" i="25"/>
  <c r="T122" i="25" s="1"/>
  <c r="S105" i="25"/>
  <c r="V104" i="25"/>
  <c r="U104" i="25"/>
  <c r="T104" i="25"/>
  <c r="S104" i="25"/>
  <c r="V92" i="25"/>
  <c r="U92" i="25"/>
  <c r="T92" i="25"/>
  <c r="S92" i="25"/>
  <c r="V91" i="25"/>
  <c r="U91" i="25"/>
  <c r="T91" i="25"/>
  <c r="S91" i="25"/>
  <c r="V90" i="25"/>
  <c r="U90" i="25"/>
  <c r="T90" i="25"/>
  <c r="S90" i="25"/>
  <c r="V89" i="25"/>
  <c r="U89" i="25"/>
  <c r="T89" i="25"/>
  <c r="S89" i="25"/>
  <c r="V88" i="25"/>
  <c r="U88" i="25"/>
  <c r="T88" i="25"/>
  <c r="T93" i="25" s="1"/>
  <c r="S88" i="25"/>
  <c r="V81" i="25"/>
  <c r="U81" i="25"/>
  <c r="T81" i="25"/>
  <c r="S81" i="25"/>
  <c r="V80" i="25"/>
  <c r="U80" i="25"/>
  <c r="T80" i="25"/>
  <c r="S80" i="25"/>
  <c r="V79" i="25"/>
  <c r="U79" i="25"/>
  <c r="T79" i="25"/>
  <c r="S79" i="25"/>
  <c r="V78" i="25"/>
  <c r="U78" i="25"/>
  <c r="T78" i="25"/>
  <c r="S78" i="25"/>
  <c r="V77" i="25"/>
  <c r="U77" i="25"/>
  <c r="T77" i="25"/>
  <c r="S77" i="25"/>
  <c r="S82" i="25" s="1"/>
  <c r="V67" i="25"/>
  <c r="U67" i="25"/>
  <c r="T67" i="25"/>
  <c r="S67" i="25"/>
  <c r="V66" i="25"/>
  <c r="U66" i="25"/>
  <c r="T66" i="25"/>
  <c r="S66" i="25"/>
  <c r="V65" i="25"/>
  <c r="U65" i="25"/>
  <c r="T65" i="25"/>
  <c r="S65" i="25"/>
  <c r="V64" i="25"/>
  <c r="U64" i="25"/>
  <c r="T64" i="25"/>
  <c r="S64" i="25"/>
  <c r="V63" i="25"/>
  <c r="U63" i="25"/>
  <c r="T63" i="25"/>
  <c r="T68" i="25" s="1"/>
  <c r="S63" i="25"/>
  <c r="S68" i="25" s="1"/>
  <c r="V56" i="25"/>
  <c r="U56" i="25"/>
  <c r="T56" i="25"/>
  <c r="S56" i="25"/>
  <c r="V55" i="25"/>
  <c r="U55" i="25"/>
  <c r="T55" i="25"/>
  <c r="S55" i="25"/>
  <c r="V54" i="25"/>
  <c r="U54" i="25"/>
  <c r="T54" i="25"/>
  <c r="S54" i="25"/>
  <c r="V53" i="25"/>
  <c r="U53" i="25"/>
  <c r="T53" i="25"/>
  <c r="S53" i="25"/>
  <c r="V52" i="25"/>
  <c r="U52" i="25"/>
  <c r="T52" i="25"/>
  <c r="S52" i="25"/>
  <c r="S57" i="25" s="1"/>
  <c r="V42" i="25"/>
  <c r="U42" i="25"/>
  <c r="T42" i="25"/>
  <c r="S42" i="25"/>
  <c r="V41" i="25"/>
  <c r="U41" i="25"/>
  <c r="T41" i="25"/>
  <c r="S41" i="25"/>
  <c r="V40" i="25"/>
  <c r="U40" i="25"/>
  <c r="T40" i="25"/>
  <c r="S40" i="25"/>
  <c r="V39" i="25"/>
  <c r="U39" i="25"/>
  <c r="T39" i="25"/>
  <c r="S39" i="25"/>
  <c r="V38" i="25"/>
  <c r="U38" i="25"/>
  <c r="T38" i="25"/>
  <c r="T43" i="25" s="1"/>
  <c r="S38" i="25"/>
  <c r="S43" i="25" s="1"/>
  <c r="T28" i="25"/>
  <c r="T29" i="25"/>
  <c r="T30" i="25"/>
  <c r="T31" i="25"/>
  <c r="T27" i="25"/>
  <c r="S28" i="25"/>
  <c r="S29" i="25"/>
  <c r="S30" i="25"/>
  <c r="S31" i="25"/>
  <c r="S27" i="25"/>
  <c r="V28" i="25"/>
  <c r="V29" i="25"/>
  <c r="V30" i="25"/>
  <c r="V31" i="25"/>
  <c r="V27" i="25"/>
  <c r="U28" i="25"/>
  <c r="U29" i="25"/>
  <c r="U30" i="25"/>
  <c r="U31" i="25"/>
  <c r="U27" i="25"/>
  <c r="C12" i="8"/>
  <c r="S150" i="25" l="1"/>
  <c r="S122" i="25"/>
  <c r="U122" i="25"/>
  <c r="V122" i="25"/>
  <c r="V93" i="25"/>
  <c r="U68" i="25"/>
  <c r="V68" i="25"/>
  <c r="V32" i="25"/>
  <c r="T150" i="25"/>
  <c r="S93" i="25"/>
  <c r="V57" i="25"/>
  <c r="V82" i="25"/>
  <c r="V83" i="25" s="1"/>
  <c r="U43" i="25"/>
  <c r="V44" i="25" s="1"/>
  <c r="U57" i="25"/>
  <c r="V58" i="25" s="1"/>
  <c r="U82" i="25"/>
  <c r="V43" i="25"/>
  <c r="U93" i="25"/>
  <c r="U32" i="25"/>
  <c r="T57" i="25"/>
  <c r="T82" i="25"/>
  <c r="V123" i="25"/>
  <c r="V69" i="25"/>
  <c r="T32" i="25"/>
  <c r="S32" i="25"/>
  <c r="V33" i="25" s="1"/>
  <c r="V94" i="25" l="1"/>
  <c r="D105" i="25"/>
  <c r="C116" i="8" s="1"/>
  <c r="D106" i="25"/>
  <c r="C117" i="8" s="1"/>
  <c r="D107" i="25"/>
  <c r="C118" i="8" s="1"/>
  <c r="D108" i="25"/>
  <c r="C119" i="8" s="1"/>
  <c r="D109" i="25"/>
  <c r="C120" i="8" s="1"/>
  <c r="D110" i="25"/>
  <c r="D111" i="25"/>
  <c r="D112" i="25"/>
  <c r="C123" i="8" s="1"/>
  <c r="D113" i="25"/>
  <c r="C124" i="8" s="1"/>
  <c r="D114" i="25"/>
  <c r="C125" i="8" s="1"/>
  <c r="D115" i="25"/>
  <c r="C126" i="8" s="1"/>
  <c r="D116" i="25"/>
  <c r="C127" i="8" s="1"/>
  <c r="D117" i="25"/>
  <c r="C128" i="8" s="1"/>
  <c r="D118" i="25"/>
  <c r="D119" i="25"/>
  <c r="D120" i="25"/>
  <c r="C131" i="8" s="1"/>
  <c r="D121" i="25"/>
  <c r="C132" i="8" s="1"/>
  <c r="D104" i="25"/>
  <c r="C115" i="8" s="1"/>
  <c r="O122" i="25"/>
  <c r="N122" i="25"/>
  <c r="L122" i="25"/>
  <c r="K122" i="25"/>
  <c r="G122" i="25"/>
  <c r="E122" i="25"/>
  <c r="C122" i="25"/>
  <c r="I121" i="25"/>
  <c r="H121" i="25"/>
  <c r="F121" i="25"/>
  <c r="I120" i="25"/>
  <c r="H120" i="25"/>
  <c r="F120" i="25"/>
  <c r="I119" i="25"/>
  <c r="H119" i="25"/>
  <c r="F119" i="25"/>
  <c r="I118" i="25"/>
  <c r="H118" i="25"/>
  <c r="F118" i="25"/>
  <c r="I117" i="25"/>
  <c r="H117" i="25"/>
  <c r="F117" i="25"/>
  <c r="I116" i="25"/>
  <c r="H116" i="25"/>
  <c r="F116" i="25"/>
  <c r="I115" i="25"/>
  <c r="H115" i="25"/>
  <c r="F115" i="25"/>
  <c r="I114" i="25"/>
  <c r="H114" i="25"/>
  <c r="F114" i="25"/>
  <c r="I113" i="25"/>
  <c r="H113" i="25"/>
  <c r="F113" i="25"/>
  <c r="I112" i="25"/>
  <c r="H112" i="25"/>
  <c r="F112" i="25"/>
  <c r="I111" i="25"/>
  <c r="H111" i="25"/>
  <c r="F111" i="25"/>
  <c r="I110" i="25"/>
  <c r="H110" i="25"/>
  <c r="F110" i="25"/>
  <c r="I109" i="25"/>
  <c r="H109" i="25"/>
  <c r="F109" i="25"/>
  <c r="I108" i="25"/>
  <c r="H108" i="25"/>
  <c r="F108" i="25"/>
  <c r="I107" i="25"/>
  <c r="H107" i="25"/>
  <c r="F107" i="25"/>
  <c r="I106" i="25"/>
  <c r="H106" i="25"/>
  <c r="F106" i="25"/>
  <c r="I105" i="25"/>
  <c r="H105" i="25"/>
  <c r="F105" i="25"/>
  <c r="I104" i="25"/>
  <c r="H104" i="25"/>
  <c r="F104" i="25"/>
  <c r="C102" i="25"/>
  <c r="C128" i="25"/>
  <c r="AA139" i="25" s="1"/>
  <c r="C145" i="8" s="1"/>
  <c r="O93" i="25"/>
  <c r="N93" i="25"/>
  <c r="L93" i="25"/>
  <c r="K93" i="25"/>
  <c r="G93" i="25"/>
  <c r="E93" i="25"/>
  <c r="C93" i="25"/>
  <c r="I92" i="25"/>
  <c r="H92" i="25"/>
  <c r="F92" i="25"/>
  <c r="I91" i="25"/>
  <c r="H91" i="25"/>
  <c r="F91" i="25"/>
  <c r="I90" i="25"/>
  <c r="H90" i="25"/>
  <c r="F90" i="25"/>
  <c r="I89" i="25"/>
  <c r="H89" i="25"/>
  <c r="F89" i="25"/>
  <c r="I88" i="25"/>
  <c r="H88" i="25"/>
  <c r="F88" i="25"/>
  <c r="C85" i="25"/>
  <c r="C86" i="25" s="1"/>
  <c r="O82" i="25"/>
  <c r="N82" i="25"/>
  <c r="L82" i="25"/>
  <c r="K82" i="25"/>
  <c r="G82" i="25"/>
  <c r="E82" i="25"/>
  <c r="C82" i="25"/>
  <c r="I81" i="25"/>
  <c r="H81" i="25"/>
  <c r="F81" i="25"/>
  <c r="C103" i="8"/>
  <c r="I80" i="25"/>
  <c r="H80" i="25"/>
  <c r="F80" i="25"/>
  <c r="C102" i="8"/>
  <c r="I79" i="25"/>
  <c r="H79" i="25"/>
  <c r="F79" i="25"/>
  <c r="C101" i="8"/>
  <c r="I78" i="25"/>
  <c r="H78" i="25"/>
  <c r="F78" i="25"/>
  <c r="C100" i="8"/>
  <c r="I77" i="25"/>
  <c r="H77" i="25"/>
  <c r="F77" i="25"/>
  <c r="C99" i="8"/>
  <c r="C74" i="25"/>
  <c r="C75" i="25" s="1"/>
  <c r="Z119" i="25" l="1"/>
  <c r="C130" i="8"/>
  <c r="Z111" i="25"/>
  <c r="C122" i="8"/>
  <c r="Y118" i="25"/>
  <c r="C129" i="8"/>
  <c r="Y110" i="25"/>
  <c r="C121" i="8"/>
  <c r="Z104" i="25"/>
  <c r="Z120" i="25"/>
  <c r="Z112" i="25"/>
  <c r="AA148" i="25"/>
  <c r="C154" i="8" s="1"/>
  <c r="AA146" i="25"/>
  <c r="C152" i="8" s="1"/>
  <c r="AA140" i="25"/>
  <c r="C146" i="8" s="1"/>
  <c r="Z116" i="25"/>
  <c r="Z108" i="25"/>
  <c r="Y115" i="25"/>
  <c r="Y107" i="25"/>
  <c r="Z114" i="25"/>
  <c r="Z106" i="25"/>
  <c r="Z121" i="25"/>
  <c r="Z113" i="25"/>
  <c r="Z105" i="25"/>
  <c r="Y116" i="25"/>
  <c r="Y108" i="25"/>
  <c r="Z118" i="25"/>
  <c r="Z110" i="25"/>
  <c r="Y104" i="25"/>
  <c r="Y106" i="25"/>
  <c r="Y121" i="25"/>
  <c r="Y113" i="25"/>
  <c r="Y105" i="25"/>
  <c r="Z115" i="25"/>
  <c r="Z107" i="25"/>
  <c r="AA145" i="25"/>
  <c r="C151" i="8" s="1"/>
  <c r="Y114" i="25"/>
  <c r="Y120" i="25"/>
  <c r="AA144" i="25"/>
  <c r="C150" i="8" s="1"/>
  <c r="Y119" i="25"/>
  <c r="Y111" i="25"/>
  <c r="AA143" i="25"/>
  <c r="C149" i="8" s="1"/>
  <c r="Y112" i="25"/>
  <c r="AA142" i="25"/>
  <c r="C148" i="8" s="1"/>
  <c r="Y117" i="25"/>
  <c r="Y109" i="25"/>
  <c r="AA149" i="25"/>
  <c r="C155" i="8" s="1"/>
  <c r="AA141" i="25"/>
  <c r="C147" i="8" s="1"/>
  <c r="Z117" i="25"/>
  <c r="Z109" i="25"/>
  <c r="AA147" i="25"/>
  <c r="C153" i="8" s="1"/>
  <c r="I122" i="25"/>
  <c r="H122" i="25"/>
  <c r="F122" i="25"/>
  <c r="F82" i="25"/>
  <c r="H82" i="25"/>
  <c r="F93" i="25"/>
  <c r="I82" i="25"/>
  <c r="H93" i="25"/>
  <c r="I93" i="25"/>
  <c r="Z122" i="25" l="1"/>
  <c r="Z123" i="25" s="1"/>
  <c r="Y122" i="25"/>
  <c r="Y123" i="25" s="1"/>
  <c r="AA123" i="25" l="1"/>
  <c r="C60" i="25"/>
  <c r="C49" i="25"/>
  <c r="C35" i="25"/>
  <c r="C5" i="25"/>
  <c r="C110" i="8" l="1"/>
  <c r="C107" i="8"/>
  <c r="C108" i="8"/>
  <c r="C106" i="8"/>
  <c r="C109" i="8"/>
  <c r="H139" i="25" l="1"/>
  <c r="H140" i="25"/>
  <c r="H141" i="25"/>
  <c r="H142" i="25"/>
  <c r="H143" i="25"/>
  <c r="H144" i="25"/>
  <c r="H145" i="25"/>
  <c r="H146" i="25"/>
  <c r="H147" i="25"/>
  <c r="H148" i="25"/>
  <c r="H149" i="25"/>
  <c r="C3" i="25"/>
  <c r="C4" i="25"/>
  <c r="Q4" i="25"/>
  <c r="O4" i="25"/>
  <c r="C1" i="25"/>
  <c r="O150" i="25"/>
  <c r="N150" i="25"/>
  <c r="L150" i="25"/>
  <c r="K150" i="25"/>
  <c r="F150" i="25"/>
  <c r="D150" i="25"/>
  <c r="C150" i="25"/>
  <c r="I149" i="25"/>
  <c r="G149" i="25"/>
  <c r="E149" i="25"/>
  <c r="I148" i="25"/>
  <c r="G148" i="25"/>
  <c r="E148" i="25"/>
  <c r="I147" i="25"/>
  <c r="G147" i="25"/>
  <c r="E147" i="25"/>
  <c r="I146" i="25"/>
  <c r="G146" i="25"/>
  <c r="E146" i="25"/>
  <c r="I145" i="25"/>
  <c r="G145" i="25"/>
  <c r="E145" i="25"/>
  <c r="I144" i="25"/>
  <c r="G144" i="25"/>
  <c r="E144" i="25"/>
  <c r="I143" i="25"/>
  <c r="G143" i="25"/>
  <c r="E143" i="25"/>
  <c r="I142" i="25"/>
  <c r="G142" i="25"/>
  <c r="E142" i="25"/>
  <c r="I141" i="25"/>
  <c r="G141" i="25"/>
  <c r="E141" i="25"/>
  <c r="I140" i="25"/>
  <c r="G140" i="25"/>
  <c r="E140" i="25"/>
  <c r="I139" i="25"/>
  <c r="G139" i="25"/>
  <c r="E139" i="25"/>
  <c r="C129" i="25"/>
  <c r="O68" i="25"/>
  <c r="N68" i="25"/>
  <c r="L68" i="25"/>
  <c r="K68" i="25"/>
  <c r="G68" i="25"/>
  <c r="E68" i="25"/>
  <c r="C68" i="25"/>
  <c r="I67" i="25"/>
  <c r="H67" i="25"/>
  <c r="F67" i="25"/>
  <c r="I66" i="25"/>
  <c r="H66" i="25"/>
  <c r="F66" i="25"/>
  <c r="I65" i="25"/>
  <c r="H65" i="25"/>
  <c r="F65" i="25"/>
  <c r="C92" i="8"/>
  <c r="I64" i="25"/>
  <c r="H64" i="25"/>
  <c r="F64" i="25"/>
  <c r="I63" i="25"/>
  <c r="H63" i="25"/>
  <c r="F63" i="25"/>
  <c r="C90" i="8"/>
  <c r="C61" i="25"/>
  <c r="O57" i="25"/>
  <c r="N57" i="25"/>
  <c r="L57" i="25"/>
  <c r="K57" i="25"/>
  <c r="G57" i="25"/>
  <c r="E57" i="25"/>
  <c r="C57" i="25"/>
  <c r="I56" i="25"/>
  <c r="H56" i="25"/>
  <c r="F56" i="25"/>
  <c r="C87" i="8"/>
  <c r="I55" i="25"/>
  <c r="H55" i="25"/>
  <c r="F55" i="25"/>
  <c r="C86" i="8"/>
  <c r="I54" i="25"/>
  <c r="H54" i="25"/>
  <c r="F54" i="25"/>
  <c r="C85" i="8"/>
  <c r="I53" i="25"/>
  <c r="H53" i="25"/>
  <c r="F53" i="25"/>
  <c r="C84" i="8"/>
  <c r="I52" i="25"/>
  <c r="H52" i="25"/>
  <c r="F52" i="25"/>
  <c r="C83" i="8"/>
  <c r="C50" i="25"/>
  <c r="O43" i="25"/>
  <c r="N43" i="25"/>
  <c r="L43" i="25"/>
  <c r="K43" i="25"/>
  <c r="G43" i="25"/>
  <c r="E43" i="25"/>
  <c r="C43" i="25"/>
  <c r="I42" i="25"/>
  <c r="H42" i="25"/>
  <c r="F42" i="25"/>
  <c r="I41" i="25"/>
  <c r="H41" i="25"/>
  <c r="F41" i="25"/>
  <c r="C77" i="8"/>
  <c r="I40" i="25"/>
  <c r="H40" i="25"/>
  <c r="F40" i="25"/>
  <c r="I39" i="25"/>
  <c r="H39" i="25"/>
  <c r="F39" i="25"/>
  <c r="I38" i="25"/>
  <c r="H38" i="25"/>
  <c r="F38" i="25"/>
  <c r="C75" i="8"/>
  <c r="O32" i="25"/>
  <c r="O160" i="25" s="1"/>
  <c r="G160" i="25" s="1"/>
  <c r="C10" i="9" s="1"/>
  <c r="N32" i="25"/>
  <c r="N160" i="25" s="1"/>
  <c r="L32" i="25"/>
  <c r="K32" i="25"/>
  <c r="G32" i="25"/>
  <c r="E32" i="25"/>
  <c r="C32" i="25"/>
  <c r="Z55" i="25" s="1"/>
  <c r="I31" i="25"/>
  <c r="H31" i="25"/>
  <c r="F31" i="25"/>
  <c r="C71" i="8"/>
  <c r="I30" i="25"/>
  <c r="H30" i="25"/>
  <c r="F30" i="25"/>
  <c r="C70" i="8"/>
  <c r="I29" i="25"/>
  <c r="H29" i="25"/>
  <c r="F29" i="25"/>
  <c r="C69" i="8"/>
  <c r="I28" i="25"/>
  <c r="H28" i="25"/>
  <c r="F28" i="25"/>
  <c r="I27" i="25"/>
  <c r="H27" i="25"/>
  <c r="F27" i="25"/>
  <c r="C67" i="8"/>
  <c r="C25" i="25"/>
  <c r="F160" i="25" l="1"/>
  <c r="C9" i="9" s="1"/>
  <c r="S12" i="25"/>
  <c r="G12" i="8" s="1"/>
  <c r="Y28" i="25"/>
  <c r="C68" i="8"/>
  <c r="L160" i="25"/>
  <c r="I14" i="25" s="1"/>
  <c r="Z139" i="25"/>
  <c r="Z144" i="25"/>
  <c r="Z142" i="25"/>
  <c r="Z146" i="25"/>
  <c r="Z143" i="25"/>
  <c r="Z148" i="25"/>
  <c r="Z145" i="25"/>
  <c r="Z149" i="25"/>
  <c r="Z147" i="25"/>
  <c r="Z141" i="25"/>
  <c r="Z140" i="25"/>
  <c r="K160" i="25"/>
  <c r="C131" i="25"/>
  <c r="Y140" i="25"/>
  <c r="Y146" i="25"/>
  <c r="Y139" i="25"/>
  <c r="Y148" i="25"/>
  <c r="Y142" i="25"/>
  <c r="Y147" i="25"/>
  <c r="Y145" i="25"/>
  <c r="Y141" i="25"/>
  <c r="Y149" i="25"/>
  <c r="Y144" i="25"/>
  <c r="Y143" i="25"/>
  <c r="H57" i="25"/>
  <c r="Z30" i="25"/>
  <c r="F32" i="25"/>
  <c r="Z41" i="25"/>
  <c r="Z56" i="25"/>
  <c r="Z78" i="25"/>
  <c r="Y81" i="25"/>
  <c r="Z81" i="25"/>
  <c r="Y80" i="25"/>
  <c r="Z77" i="25"/>
  <c r="Y78" i="25"/>
  <c r="Y79" i="25"/>
  <c r="Z79" i="25"/>
  <c r="Y77" i="25"/>
  <c r="Z80" i="25"/>
  <c r="Z88" i="25"/>
  <c r="Z89" i="25"/>
  <c r="Y88" i="25"/>
  <c r="Y89" i="25"/>
  <c r="Y90" i="25"/>
  <c r="Y92" i="25"/>
  <c r="Z92" i="25"/>
  <c r="Z90" i="25"/>
  <c r="Z91" i="25"/>
  <c r="Y91" i="25"/>
  <c r="Y27" i="25"/>
  <c r="Z52" i="25"/>
  <c r="Y29" i="25"/>
  <c r="Z53" i="25"/>
  <c r="Z63" i="25"/>
  <c r="Z31" i="25"/>
  <c r="Y65" i="25"/>
  <c r="Z54" i="25"/>
  <c r="Z28" i="25"/>
  <c r="F68" i="25"/>
  <c r="H68" i="25"/>
  <c r="Y53" i="25"/>
  <c r="H43" i="25"/>
  <c r="I43" i="25"/>
  <c r="F43" i="25"/>
  <c r="I57" i="25"/>
  <c r="I68" i="25"/>
  <c r="H32" i="25"/>
  <c r="Y52" i="25"/>
  <c r="Y63" i="25"/>
  <c r="I32" i="25"/>
  <c r="F57" i="25"/>
  <c r="Y55" i="25"/>
  <c r="Y56" i="25"/>
  <c r="C94" i="8"/>
  <c r="Z39" i="25"/>
  <c r="Y39" i="25"/>
  <c r="Z27" i="25"/>
  <c r="Y41" i="25"/>
  <c r="Y54" i="25"/>
  <c r="Z65" i="25"/>
  <c r="Y30" i="25"/>
  <c r="C36" i="25"/>
  <c r="C93" i="8"/>
  <c r="C74" i="8"/>
  <c r="C78" i="8"/>
  <c r="Z29" i="25"/>
  <c r="C91" i="8"/>
  <c r="C76" i="8"/>
  <c r="Y31" i="25"/>
  <c r="U131" i="25" l="1"/>
  <c r="V131" i="25"/>
  <c r="I12" i="25"/>
  <c r="I11" i="25"/>
  <c r="I15" i="25" s="1"/>
  <c r="C138" i="25"/>
  <c r="AA131" i="25"/>
  <c r="C137" i="8" s="1"/>
  <c r="C133" i="25"/>
  <c r="G131" i="25"/>
  <c r="C137" i="25"/>
  <c r="H131" i="25"/>
  <c r="C135" i="25"/>
  <c r="E131" i="25"/>
  <c r="C132" i="25"/>
  <c r="C136" i="25"/>
  <c r="I131" i="25"/>
  <c r="C134" i="25"/>
  <c r="G134" i="25" s="1"/>
  <c r="Z57" i="25"/>
  <c r="Z58" i="25" s="1"/>
  <c r="Y82" i="25"/>
  <c r="Y83" i="25" s="1"/>
  <c r="Z93" i="25"/>
  <c r="Z94" i="25" s="1"/>
  <c r="Y32" i="25"/>
  <c r="Z82" i="25"/>
  <c r="Z83" i="25" s="1"/>
  <c r="Y93" i="25"/>
  <c r="Y94" i="25" s="1"/>
  <c r="Z67" i="25"/>
  <c r="Y67" i="25"/>
  <c r="Y57" i="25"/>
  <c r="Y58" i="25" s="1"/>
  <c r="Z42" i="25"/>
  <c r="Y42" i="25"/>
  <c r="Z38" i="25"/>
  <c r="Y38" i="25"/>
  <c r="I137" i="25"/>
  <c r="Z32" i="25"/>
  <c r="Z33" i="25" s="1"/>
  <c r="Z40" i="25"/>
  <c r="Y40" i="25"/>
  <c r="Z64" i="25"/>
  <c r="Y64" i="25"/>
  <c r="Z66" i="25"/>
  <c r="Y66" i="25"/>
  <c r="E134" i="25" l="1"/>
  <c r="G136" i="25"/>
  <c r="V136" i="25"/>
  <c r="U136" i="25"/>
  <c r="G135" i="25"/>
  <c r="V135" i="25"/>
  <c r="U135" i="25"/>
  <c r="G133" i="25"/>
  <c r="U133" i="25"/>
  <c r="V133" i="25"/>
  <c r="V138" i="25"/>
  <c r="U138" i="25"/>
  <c r="I133" i="25"/>
  <c r="E137" i="25"/>
  <c r="U137" i="25"/>
  <c r="V137" i="25"/>
  <c r="I132" i="25"/>
  <c r="V132" i="25"/>
  <c r="U132" i="25"/>
  <c r="I134" i="25"/>
  <c r="U134" i="25"/>
  <c r="V134" i="25"/>
  <c r="E133" i="25"/>
  <c r="Y131" i="25"/>
  <c r="Z131" i="25"/>
  <c r="I136" i="25"/>
  <c r="E136" i="25"/>
  <c r="E132" i="25"/>
  <c r="E135" i="25"/>
  <c r="AA83" i="25"/>
  <c r="Y33" i="25"/>
  <c r="AA33" i="25" s="1"/>
  <c r="H138" i="25"/>
  <c r="AA138" i="25"/>
  <c r="C144" i="8" s="1"/>
  <c r="E138" i="25"/>
  <c r="G138" i="25"/>
  <c r="I138" i="25"/>
  <c r="G132" i="25"/>
  <c r="H135" i="25"/>
  <c r="AA135" i="25"/>
  <c r="C141" i="8" s="1"/>
  <c r="I135" i="25"/>
  <c r="AA58" i="25"/>
  <c r="H132" i="25"/>
  <c r="AA132" i="25"/>
  <c r="C138" i="8" s="1"/>
  <c r="H134" i="25"/>
  <c r="AA134" i="25"/>
  <c r="C140" i="8" s="1"/>
  <c r="H133" i="25"/>
  <c r="AA133" i="25"/>
  <c r="C139" i="8" s="1"/>
  <c r="H137" i="25"/>
  <c r="AA137" i="25"/>
  <c r="C143" i="8" s="1"/>
  <c r="G137" i="25"/>
  <c r="AA94" i="25"/>
  <c r="H136" i="25"/>
  <c r="AA136" i="25"/>
  <c r="C142" i="8" s="1"/>
  <c r="Y43" i="25"/>
  <c r="Y44" i="25" s="1"/>
  <c r="Z68" i="25"/>
  <c r="Z69" i="25" s="1"/>
  <c r="Z43" i="25"/>
  <c r="Z44" i="25" s="1"/>
  <c r="Y68" i="25"/>
  <c r="Y69" i="25" s="1"/>
  <c r="V150" i="25" l="1"/>
  <c r="U150" i="25"/>
  <c r="V151" i="25" s="1"/>
  <c r="V157" i="25" s="1"/>
  <c r="C9" i="8" s="1"/>
  <c r="H150" i="25"/>
  <c r="Y134" i="25"/>
  <c r="Z134" i="25"/>
  <c r="G150" i="25"/>
  <c r="Y136" i="25"/>
  <c r="Z136" i="25"/>
  <c r="I150" i="25"/>
  <c r="I160" i="25" s="1"/>
  <c r="Y132" i="25"/>
  <c r="Z132" i="25"/>
  <c r="Y137" i="25"/>
  <c r="Z137" i="25"/>
  <c r="Y138" i="25"/>
  <c r="Z138" i="25"/>
  <c r="Y133" i="25"/>
  <c r="Z133" i="25"/>
  <c r="Y135" i="25"/>
  <c r="Z135" i="25"/>
  <c r="AA69" i="25"/>
  <c r="E150" i="25"/>
  <c r="AA44" i="25"/>
  <c r="Y150" i="25" l="1"/>
  <c r="Y151" i="25" s="1"/>
  <c r="AA151" i="25" s="1"/>
  <c r="Z150" i="25"/>
  <c r="Z151" i="25" s="1"/>
  <c r="Z157" i="25"/>
  <c r="Z158" i="25" s="1"/>
  <c r="D87" i="9"/>
  <c r="H6" i="14" l="1"/>
  <c r="F91" i="9"/>
  <c r="F92" i="9"/>
  <c r="F93" i="9"/>
  <c r="H13" i="14" l="1"/>
  <c r="B85" i="14" l="1"/>
  <c r="B86" i="14"/>
  <c r="B87" i="14"/>
  <c r="B88" i="14"/>
  <c r="B89" i="14"/>
  <c r="B90" i="14"/>
  <c r="B91" i="14"/>
  <c r="B92" i="14"/>
  <c r="B93" i="14"/>
  <c r="B94" i="14"/>
  <c r="B95" i="14"/>
  <c r="B96" i="14"/>
  <c r="B84" i="14"/>
  <c r="C101" i="14"/>
  <c r="C102" i="14"/>
  <c r="C103" i="14"/>
  <c r="C104" i="14"/>
  <c r="C105" i="14"/>
  <c r="C106" i="14"/>
  <c r="C107" i="14"/>
  <c r="C108" i="14"/>
  <c r="C109" i="14"/>
  <c r="C110" i="14"/>
  <c r="C111" i="14"/>
  <c r="C112" i="14"/>
  <c r="C100" i="14"/>
  <c r="B101" i="14"/>
  <c r="B102" i="14"/>
  <c r="B103" i="14"/>
  <c r="B104" i="14"/>
  <c r="B105" i="14"/>
  <c r="B106" i="14"/>
  <c r="B107" i="14"/>
  <c r="B108" i="14"/>
  <c r="B109" i="14"/>
  <c r="B110" i="14"/>
  <c r="B111" i="14"/>
  <c r="B112" i="14"/>
  <c r="B100" i="14"/>
  <c r="C85" i="14"/>
  <c r="C86" i="14"/>
  <c r="C87" i="14"/>
  <c r="C88" i="14"/>
  <c r="C89" i="14"/>
  <c r="C90" i="14"/>
  <c r="C91" i="14"/>
  <c r="C92" i="14"/>
  <c r="C93" i="14"/>
  <c r="C94" i="14"/>
  <c r="C95" i="14"/>
  <c r="C96" i="14"/>
  <c r="C84" i="14"/>
  <c r="C78" i="14"/>
  <c r="C79" i="14"/>
  <c r="C80" i="14"/>
  <c r="B78" i="14"/>
  <c r="B79" i="14"/>
  <c r="B80" i="14"/>
  <c r="C66" i="14"/>
  <c r="C67" i="14"/>
  <c r="C68" i="14"/>
  <c r="C69" i="14"/>
  <c r="C70" i="14"/>
  <c r="C71" i="14"/>
  <c r="C72" i="14"/>
  <c r="C73" i="14"/>
  <c r="C74" i="14"/>
  <c r="C75" i="14"/>
  <c r="C76" i="14"/>
  <c r="C77" i="14"/>
  <c r="C65" i="14"/>
  <c r="B66" i="14"/>
  <c r="B67" i="14"/>
  <c r="B68" i="14"/>
  <c r="B69" i="14"/>
  <c r="B70" i="14"/>
  <c r="B71" i="14"/>
  <c r="B72" i="14"/>
  <c r="B73" i="14"/>
  <c r="B74" i="14"/>
  <c r="B75" i="14"/>
  <c r="B76" i="14"/>
  <c r="B77" i="14"/>
  <c r="B65" i="14"/>
  <c r="A101" i="14"/>
  <c r="A90" i="16" s="1"/>
  <c r="A102" i="14"/>
  <c r="A91" i="16" s="1"/>
  <c r="A103" i="14"/>
  <c r="A92" i="16" s="1"/>
  <c r="B92" i="16" s="1"/>
  <c r="A104" i="14"/>
  <c r="A93" i="16" s="1"/>
  <c r="B93" i="16" s="1"/>
  <c r="A105" i="14"/>
  <c r="A106" i="14"/>
  <c r="A107" i="14"/>
  <c r="A96" i="16" s="1"/>
  <c r="A108" i="14"/>
  <c r="A95" i="16"/>
  <c r="B95" i="16" s="1"/>
  <c r="A100" i="14"/>
  <c r="A85" i="14"/>
  <c r="A75" i="16" s="1"/>
  <c r="A86" i="14"/>
  <c r="A87" i="14"/>
  <c r="A77" i="16" s="1"/>
  <c r="B77" i="16" s="1"/>
  <c r="A88" i="14"/>
  <c r="A89" i="14"/>
  <c r="A79" i="16" s="1"/>
  <c r="B79" i="16" s="1"/>
  <c r="Q79" i="16" s="1"/>
  <c r="A90" i="14"/>
  <c r="A80" i="16" s="1"/>
  <c r="B80" i="16" s="1"/>
  <c r="Q80" i="16" s="1"/>
  <c r="A91" i="14"/>
  <c r="A81" i="16" s="1"/>
  <c r="B81" i="16" s="1"/>
  <c r="A92" i="14"/>
  <c r="A93" i="14"/>
  <c r="A83" i="16" s="1"/>
  <c r="B83" i="16" s="1"/>
  <c r="A84" i="14"/>
  <c r="A66" i="14"/>
  <c r="A57" i="16" s="1"/>
  <c r="B57" i="16" s="1"/>
  <c r="A67" i="14"/>
  <c r="A58" i="16" s="1"/>
  <c r="B58" i="16" s="1"/>
  <c r="A68" i="14"/>
  <c r="A59" i="16" s="1"/>
  <c r="B59" i="16" s="1"/>
  <c r="A69" i="14"/>
  <c r="A70" i="14"/>
  <c r="A61" i="16" s="1"/>
  <c r="B61" i="16" s="1"/>
  <c r="A71" i="14"/>
  <c r="A62" i="16" s="1"/>
  <c r="B62" i="16" s="1"/>
  <c r="A72" i="14"/>
  <c r="A73" i="14"/>
  <c r="A74" i="14"/>
  <c r="A65" i="16" s="1"/>
  <c r="B65" i="16" s="1"/>
  <c r="A75" i="14"/>
  <c r="A66" i="16" s="1"/>
  <c r="B66" i="16" s="1"/>
  <c r="A76" i="14"/>
  <c r="A67" i="16" s="1"/>
  <c r="B67" i="16" s="1"/>
  <c r="A77" i="14"/>
  <c r="A68" i="16" s="1"/>
  <c r="B68" i="16" s="1"/>
  <c r="A65" i="14"/>
  <c r="A63" i="16"/>
  <c r="B63" i="16" s="1"/>
  <c r="A94" i="16"/>
  <c r="B94" i="16" s="1"/>
  <c r="A97" i="16"/>
  <c r="B97" i="16" s="1"/>
  <c r="E97" i="16" s="1"/>
  <c r="F97" i="16" s="1"/>
  <c r="A76" i="16"/>
  <c r="A78" i="16"/>
  <c r="B78" i="16" s="1"/>
  <c r="E78" i="16" s="1"/>
  <c r="F78" i="16" s="1"/>
  <c r="A82" i="16"/>
  <c r="B82" i="16" s="1"/>
  <c r="E82" i="16" s="1"/>
  <c r="F82" i="16" s="1"/>
  <c r="A84" i="16"/>
  <c r="A85" i="16"/>
  <c r="A86" i="16"/>
  <c r="A60" i="16"/>
  <c r="B60" i="16" s="1"/>
  <c r="A64" i="16"/>
  <c r="B64" i="16" s="1"/>
  <c r="S99" i="15"/>
  <c r="S100" i="15"/>
  <c r="S101" i="15"/>
  <c r="S102" i="15"/>
  <c r="Q99" i="15"/>
  <c r="Q100" i="15"/>
  <c r="Q101" i="15"/>
  <c r="Q102" i="15"/>
  <c r="S81" i="15"/>
  <c r="S82" i="15"/>
  <c r="S83" i="15"/>
  <c r="S84" i="15"/>
  <c r="S85" i="15"/>
  <c r="S86" i="15"/>
  <c r="S87" i="15"/>
  <c r="S88" i="15"/>
  <c r="Q81" i="15"/>
  <c r="Q82" i="15"/>
  <c r="Q83" i="15"/>
  <c r="Q84" i="15"/>
  <c r="Q85" i="15"/>
  <c r="Q86" i="15"/>
  <c r="Q87" i="15"/>
  <c r="Q88" i="15"/>
  <c r="M84" i="15"/>
  <c r="N84" i="15" s="1"/>
  <c r="H99" i="15"/>
  <c r="M99" i="15" s="1"/>
  <c r="N99" i="15" s="1"/>
  <c r="H100" i="15"/>
  <c r="M100" i="15" s="1"/>
  <c r="N100" i="15" s="1"/>
  <c r="H101" i="15"/>
  <c r="M101" i="15" s="1"/>
  <c r="N101" i="15" s="1"/>
  <c r="H102" i="15"/>
  <c r="M102" i="15" s="1"/>
  <c r="N102" i="15" s="1"/>
  <c r="G99" i="15"/>
  <c r="G100" i="15"/>
  <c r="G101" i="15"/>
  <c r="G102" i="15"/>
  <c r="H81" i="15"/>
  <c r="M81" i="15" s="1"/>
  <c r="N81" i="15" s="1"/>
  <c r="T81" i="15" s="1"/>
  <c r="U81" i="15" s="1"/>
  <c r="H82" i="15"/>
  <c r="M82" i="15" s="1"/>
  <c r="N82" i="15" s="1"/>
  <c r="H83" i="15"/>
  <c r="M83" i="15" s="1"/>
  <c r="N83" i="15" s="1"/>
  <c r="H84" i="15"/>
  <c r="H85" i="15"/>
  <c r="M85" i="15" s="1"/>
  <c r="N85" i="15" s="1"/>
  <c r="H86" i="15"/>
  <c r="M86" i="15" s="1"/>
  <c r="N86" i="15" s="1"/>
  <c r="H87" i="15"/>
  <c r="M87" i="15" s="1"/>
  <c r="N87" i="15" s="1"/>
  <c r="H88" i="15"/>
  <c r="M88" i="15" s="1"/>
  <c r="N88" i="15" s="1"/>
  <c r="G81" i="15"/>
  <c r="G82" i="15"/>
  <c r="G83" i="15"/>
  <c r="G84" i="15"/>
  <c r="G85" i="15"/>
  <c r="G86" i="15"/>
  <c r="G87" i="15"/>
  <c r="G88" i="15"/>
  <c r="A47" i="14"/>
  <c r="H94" i="16"/>
  <c r="H95" i="16"/>
  <c r="H96" i="16"/>
  <c r="H97" i="16"/>
  <c r="H98" i="16"/>
  <c r="H75" i="16"/>
  <c r="H76" i="16"/>
  <c r="H77" i="16"/>
  <c r="H78" i="16"/>
  <c r="H79" i="16"/>
  <c r="H80" i="16"/>
  <c r="H81" i="16"/>
  <c r="H82" i="16"/>
  <c r="H83" i="16"/>
  <c r="H57" i="16"/>
  <c r="H58" i="16"/>
  <c r="H59" i="16"/>
  <c r="H60" i="16"/>
  <c r="H61" i="16"/>
  <c r="H62" i="16"/>
  <c r="H63" i="16"/>
  <c r="H64" i="16"/>
  <c r="H65" i="16"/>
  <c r="H66" i="16"/>
  <c r="H67" i="16"/>
  <c r="H68" i="16"/>
  <c r="S62" i="15"/>
  <c r="S63" i="15"/>
  <c r="S64" i="15"/>
  <c r="S65" i="15"/>
  <c r="S66" i="15"/>
  <c r="S67" i="15"/>
  <c r="S68" i="15"/>
  <c r="S69" i="15"/>
  <c r="S70" i="15"/>
  <c r="S71" i="15"/>
  <c r="S72" i="15"/>
  <c r="Q62" i="15"/>
  <c r="Q63" i="15"/>
  <c r="Q64" i="15"/>
  <c r="Q65" i="15"/>
  <c r="Q66" i="15"/>
  <c r="Q67" i="15"/>
  <c r="Q68" i="15"/>
  <c r="Q69" i="15"/>
  <c r="Q70" i="15"/>
  <c r="Q71" i="15"/>
  <c r="Q72" i="15"/>
  <c r="M70" i="15"/>
  <c r="N70" i="15" s="1"/>
  <c r="H62" i="15"/>
  <c r="M62" i="15" s="1"/>
  <c r="N62" i="15" s="1"/>
  <c r="H63" i="15"/>
  <c r="M63" i="15" s="1"/>
  <c r="N63" i="15" s="1"/>
  <c r="H64" i="15"/>
  <c r="M64" i="15" s="1"/>
  <c r="N64" i="15" s="1"/>
  <c r="H65" i="15"/>
  <c r="M65" i="15" s="1"/>
  <c r="N65" i="15" s="1"/>
  <c r="H66" i="15"/>
  <c r="M66" i="15" s="1"/>
  <c r="N66" i="15" s="1"/>
  <c r="H67" i="15"/>
  <c r="M67" i="15" s="1"/>
  <c r="N67" i="15" s="1"/>
  <c r="H68" i="15"/>
  <c r="M68" i="15" s="1"/>
  <c r="N68" i="15" s="1"/>
  <c r="H69" i="15"/>
  <c r="M69" i="15" s="1"/>
  <c r="N69" i="15" s="1"/>
  <c r="H70" i="15"/>
  <c r="H71" i="15"/>
  <c r="M71" i="15" s="1"/>
  <c r="N71" i="15" s="1"/>
  <c r="H72" i="15"/>
  <c r="M72" i="15" s="1"/>
  <c r="N72" i="15" s="1"/>
  <c r="H73" i="15"/>
  <c r="G62" i="15"/>
  <c r="G63" i="15"/>
  <c r="G64" i="15"/>
  <c r="G65" i="15"/>
  <c r="G66" i="15"/>
  <c r="G67" i="15"/>
  <c r="G68" i="15"/>
  <c r="G69" i="15"/>
  <c r="G70" i="15"/>
  <c r="G71" i="15"/>
  <c r="G72" i="15"/>
  <c r="G73" i="15"/>
  <c r="T82" i="15" l="1"/>
  <c r="U82" i="15" s="1"/>
  <c r="T71" i="15"/>
  <c r="U71" i="15" s="1"/>
  <c r="T67" i="15"/>
  <c r="U67" i="15" s="1"/>
  <c r="T62" i="15"/>
  <c r="U62" i="15" s="1"/>
  <c r="T66" i="15"/>
  <c r="U66" i="15" s="1"/>
  <c r="T69" i="15"/>
  <c r="U69" i="15" s="1"/>
  <c r="T83" i="15"/>
  <c r="U83" i="15" s="1"/>
  <c r="T101" i="15"/>
  <c r="U101" i="15" s="1"/>
  <c r="T99" i="15"/>
  <c r="U99" i="15" s="1"/>
  <c r="T72" i="15"/>
  <c r="U72" i="15" s="1"/>
  <c r="T64" i="15"/>
  <c r="U64" i="15" s="1"/>
  <c r="T88" i="15"/>
  <c r="U88" i="15" s="1"/>
  <c r="T87" i="15"/>
  <c r="U87" i="15" s="1"/>
  <c r="T63" i="15"/>
  <c r="U63" i="15" s="1"/>
  <c r="T70" i="15"/>
  <c r="U70" i="15" s="1"/>
  <c r="T86" i="15"/>
  <c r="U86" i="15" s="1"/>
  <c r="T100" i="15"/>
  <c r="U100" i="15" s="1"/>
  <c r="T85" i="15"/>
  <c r="U85" i="15" s="1"/>
  <c r="T65" i="15"/>
  <c r="U65" i="15" s="1"/>
  <c r="T68" i="15"/>
  <c r="U68" i="15" s="1"/>
  <c r="T84" i="15"/>
  <c r="U84" i="15" s="1"/>
  <c r="T102" i="15"/>
  <c r="U102" i="15" s="1"/>
  <c r="B96" i="16"/>
  <c r="J96" i="16" s="1"/>
  <c r="Q83" i="16"/>
  <c r="B76" i="16"/>
  <c r="Q76" i="16" s="1"/>
  <c r="D97" i="16"/>
  <c r="Q81" i="16"/>
  <c r="Q77" i="16"/>
  <c r="E94" i="16"/>
  <c r="F94" i="16" s="1"/>
  <c r="Q94" i="16"/>
  <c r="D94" i="16"/>
  <c r="J94" i="16"/>
  <c r="N105" i="14" s="1"/>
  <c r="Q95" i="16"/>
  <c r="J95" i="16"/>
  <c r="N106" i="14" s="1"/>
  <c r="J97" i="16"/>
  <c r="D95" i="16"/>
  <c r="Q97" i="16"/>
  <c r="E95" i="16"/>
  <c r="F95" i="16" s="1"/>
  <c r="J78" i="16"/>
  <c r="N88" i="14" s="1"/>
  <c r="Q82" i="16"/>
  <c r="Q78" i="16"/>
  <c r="J82" i="16"/>
  <c r="D77" i="16"/>
  <c r="E77" i="16"/>
  <c r="F77" i="16" s="1"/>
  <c r="J77" i="16"/>
  <c r="D83" i="16"/>
  <c r="E83" i="16"/>
  <c r="F83" i="16" s="1"/>
  <c r="D82" i="16"/>
  <c r="J83" i="16"/>
  <c r="D81" i="16"/>
  <c r="E81" i="16"/>
  <c r="F81" i="16" s="1"/>
  <c r="D80" i="16"/>
  <c r="E80" i="16"/>
  <c r="F80" i="16" s="1"/>
  <c r="J81" i="16"/>
  <c r="D79" i="16"/>
  <c r="E79" i="16"/>
  <c r="F79" i="16" s="1"/>
  <c r="J80" i="16"/>
  <c r="D78" i="16"/>
  <c r="J79" i="16"/>
  <c r="Q60" i="16"/>
  <c r="E60" i="16"/>
  <c r="F60" i="16" s="1"/>
  <c r="J60" i="16"/>
  <c r="D60" i="16"/>
  <c r="J66" i="16"/>
  <c r="D66" i="16"/>
  <c r="Q66" i="16"/>
  <c r="E66" i="16"/>
  <c r="F66" i="16" s="1"/>
  <c r="J58" i="16"/>
  <c r="D58" i="16"/>
  <c r="Q58" i="16"/>
  <c r="E58" i="16"/>
  <c r="F58" i="16" s="1"/>
  <c r="Q68" i="16"/>
  <c r="E68" i="16"/>
  <c r="F68" i="16" s="1"/>
  <c r="J68" i="16"/>
  <c r="E77" i="14" s="1"/>
  <c r="F77" i="14" s="1"/>
  <c r="Q77" i="14" s="1"/>
  <c r="D68" i="16"/>
  <c r="J57" i="16"/>
  <c r="D57" i="16"/>
  <c r="Q57" i="16"/>
  <c r="E57" i="16"/>
  <c r="F57" i="16" s="1"/>
  <c r="Q61" i="16"/>
  <c r="E61" i="16"/>
  <c r="F61" i="16" s="1"/>
  <c r="J61" i="16"/>
  <c r="D61" i="16"/>
  <c r="J59" i="16"/>
  <c r="D59" i="16"/>
  <c r="Q59" i="16"/>
  <c r="E59" i="16"/>
  <c r="F59" i="16" s="1"/>
  <c r="J65" i="16"/>
  <c r="D65" i="16"/>
  <c r="Q65" i="16"/>
  <c r="E65" i="16"/>
  <c r="F65" i="16" s="1"/>
  <c r="J64" i="16"/>
  <c r="D64" i="16"/>
  <c r="Q64" i="16"/>
  <c r="E64" i="16"/>
  <c r="F64" i="16" s="1"/>
  <c r="J67" i="16"/>
  <c r="D67" i="16"/>
  <c r="Q67" i="16"/>
  <c r="E67" i="16"/>
  <c r="F67" i="16" s="1"/>
  <c r="Q63" i="16"/>
  <c r="E63" i="16"/>
  <c r="F63" i="16" s="1"/>
  <c r="J63" i="16"/>
  <c r="D63" i="16"/>
  <c r="Q62" i="16"/>
  <c r="E62" i="16"/>
  <c r="F62" i="16" s="1"/>
  <c r="J62" i="16"/>
  <c r="D62" i="16"/>
  <c r="E96" i="16" l="1"/>
  <c r="F96" i="16" s="1"/>
  <c r="D96" i="16"/>
  <c r="Q96" i="16"/>
  <c r="E76" i="16"/>
  <c r="F76" i="16" s="1"/>
  <c r="J76" i="16"/>
  <c r="E86" i="14" s="1"/>
  <c r="F86" i="14" s="1"/>
  <c r="Q86" i="14" s="1"/>
  <c r="D76" i="16"/>
  <c r="E105" i="14"/>
  <c r="F105" i="14" s="1"/>
  <c r="Q105" i="14" s="1"/>
  <c r="E88" i="14"/>
  <c r="F88" i="14" s="1"/>
  <c r="Q88" i="14" s="1"/>
  <c r="E106" i="14"/>
  <c r="F106" i="14" s="1"/>
  <c r="Q106" i="14" s="1"/>
  <c r="E108" i="14"/>
  <c r="F108" i="14" s="1"/>
  <c r="Q108" i="14" s="1"/>
  <c r="N108" i="14"/>
  <c r="N107" i="14"/>
  <c r="E107" i="14"/>
  <c r="F107" i="14" s="1"/>
  <c r="Q107" i="14" s="1"/>
  <c r="N89" i="14"/>
  <c r="E89" i="14"/>
  <c r="F89" i="14" s="1"/>
  <c r="Q89" i="14" s="1"/>
  <c r="N90" i="14"/>
  <c r="E90" i="14"/>
  <c r="F90" i="14" s="1"/>
  <c r="Q90" i="14" s="1"/>
  <c r="N92" i="14"/>
  <c r="E92" i="14"/>
  <c r="F92" i="14" s="1"/>
  <c r="Q92" i="14" s="1"/>
  <c r="N91" i="14"/>
  <c r="E91" i="14"/>
  <c r="F91" i="14" s="1"/>
  <c r="Q91" i="14" s="1"/>
  <c r="N93" i="14"/>
  <c r="E93" i="14"/>
  <c r="F93" i="14" s="1"/>
  <c r="Q93" i="14" s="1"/>
  <c r="N87" i="14"/>
  <c r="E87" i="14"/>
  <c r="F87" i="14" s="1"/>
  <c r="Q87" i="14" s="1"/>
  <c r="N69" i="14"/>
  <c r="E69" i="14"/>
  <c r="F69" i="14" s="1"/>
  <c r="Q69" i="14" s="1"/>
  <c r="N73" i="14"/>
  <c r="E73" i="14"/>
  <c r="F73" i="14" s="1"/>
  <c r="Q73" i="14" s="1"/>
  <c r="E68" i="14"/>
  <c r="F68" i="14" s="1"/>
  <c r="Q68" i="14" s="1"/>
  <c r="N68" i="14"/>
  <c r="E66" i="14"/>
  <c r="F66" i="14" s="1"/>
  <c r="Q66" i="14" s="1"/>
  <c r="N66" i="14"/>
  <c r="N67" i="14"/>
  <c r="E67" i="14"/>
  <c r="F67" i="14" s="1"/>
  <c r="Q67" i="14" s="1"/>
  <c r="E76" i="14"/>
  <c r="F76" i="14" s="1"/>
  <c r="Q76" i="14" s="1"/>
  <c r="N76" i="14"/>
  <c r="E72" i="14"/>
  <c r="F72" i="14" s="1"/>
  <c r="Q72" i="14" s="1"/>
  <c r="N72" i="14"/>
  <c r="E71" i="14"/>
  <c r="F71" i="14" s="1"/>
  <c r="Q71" i="14" s="1"/>
  <c r="N71" i="14"/>
  <c r="E70" i="14"/>
  <c r="F70" i="14" s="1"/>
  <c r="Q70" i="14" s="1"/>
  <c r="N70" i="14"/>
  <c r="E74" i="14"/>
  <c r="F74" i="14" s="1"/>
  <c r="Q74" i="14" s="1"/>
  <c r="N74" i="14"/>
  <c r="N75" i="14"/>
  <c r="E75" i="14"/>
  <c r="F75" i="14" s="1"/>
  <c r="Q75" i="14" s="1"/>
  <c r="E5" i="8"/>
  <c r="C5" i="8"/>
  <c r="N86" i="14" l="1"/>
  <c r="D47" i="14"/>
  <c r="B1" i="8" l="1"/>
  <c r="B1" i="9"/>
  <c r="A1" i="14"/>
  <c r="A1" i="16"/>
  <c r="A1" i="15"/>
  <c r="F40" i="8" l="1"/>
  <c r="E40" i="8"/>
  <c r="I84" i="9"/>
  <c r="F37" i="8" s="1"/>
  <c r="H84" i="9"/>
  <c r="E37" i="8" s="1"/>
  <c r="F112" i="9"/>
  <c r="F111" i="9"/>
  <c r="F110" i="9"/>
  <c r="C40" i="8" s="1"/>
  <c r="D17" i="4" l="1"/>
  <c r="D7" i="14" l="1"/>
  <c r="Z159" i="25"/>
  <c r="B1" i="16"/>
  <c r="B1" i="15"/>
  <c r="B1" i="14" l="1"/>
  <c r="D54" i="8" l="1"/>
  <c r="F107" i="9" l="1"/>
  <c r="F100" i="9"/>
  <c r="F68" i="9"/>
  <c r="F69" i="9"/>
  <c r="F48" i="9"/>
  <c r="D54" i="9"/>
  <c r="C54" i="9"/>
  <c r="F55" i="9"/>
  <c r="F56" i="9"/>
  <c r="F50" i="9"/>
  <c r="F51" i="9"/>
  <c r="F44" i="9"/>
  <c r="F43" i="9"/>
  <c r="F29" i="9"/>
  <c r="F30" i="9"/>
  <c r="F31" i="9"/>
  <c r="G31" i="9" s="1"/>
  <c r="G24" i="9" s="1"/>
  <c r="F32" i="9"/>
  <c r="F20" i="9"/>
  <c r="F21" i="9"/>
  <c r="F80" i="9"/>
  <c r="F81" i="9"/>
  <c r="F82" i="9"/>
  <c r="C1" i="8" l="1"/>
  <c r="C4" i="8"/>
  <c r="C3" i="8"/>
  <c r="B22" i="7" l="1"/>
  <c r="B21" i="7"/>
  <c r="F8" i="7" l="1"/>
  <c r="E21" i="7" s="1"/>
  <c r="F18" i="7"/>
  <c r="E22" i="7" s="1"/>
  <c r="A40" i="15"/>
  <c r="A41" i="15"/>
  <c r="A42" i="15"/>
  <c r="C43" i="14"/>
  <c r="F23" i="7" l="1"/>
  <c r="F26" i="7" l="1"/>
  <c r="C99" i="9" s="1"/>
  <c r="F99" i="9" s="1"/>
  <c r="H99" i="9" s="1"/>
  <c r="G8" i="8" l="1"/>
  <c r="H95" i="15" l="1"/>
  <c r="H96" i="15"/>
  <c r="H97" i="15"/>
  <c r="H98" i="15"/>
  <c r="G95" i="15"/>
  <c r="G96" i="15"/>
  <c r="G97" i="15"/>
  <c r="G98" i="15"/>
  <c r="C51" i="14" l="1"/>
  <c r="C52" i="14"/>
  <c r="C53" i="14"/>
  <c r="C54" i="14"/>
  <c r="C55" i="14"/>
  <c r="C56" i="14"/>
  <c r="C57" i="14"/>
  <c r="C58" i="14"/>
  <c r="C59" i="14"/>
  <c r="C60" i="14"/>
  <c r="C61" i="14"/>
  <c r="C50" i="14"/>
  <c r="B51" i="14"/>
  <c r="B52" i="14"/>
  <c r="B53" i="14"/>
  <c r="B54" i="14"/>
  <c r="B55" i="14"/>
  <c r="B56" i="14"/>
  <c r="B57" i="14"/>
  <c r="B58" i="14"/>
  <c r="B59" i="14"/>
  <c r="B60" i="14"/>
  <c r="B61" i="14"/>
  <c r="B50" i="14"/>
  <c r="C14" i="14"/>
  <c r="C15" i="14"/>
  <c r="C16" i="14"/>
  <c r="C17" i="14"/>
  <c r="C18" i="14"/>
  <c r="C19" i="14"/>
  <c r="C20" i="14"/>
  <c r="C21" i="14"/>
  <c r="C22" i="14"/>
  <c r="C23" i="14"/>
  <c r="C24" i="14"/>
  <c r="C25" i="14"/>
  <c r="C26" i="14"/>
  <c r="C27" i="14"/>
  <c r="C28" i="14"/>
  <c r="C29" i="14"/>
  <c r="C30" i="14"/>
  <c r="C31" i="14"/>
  <c r="C32" i="14"/>
  <c r="C33" i="14"/>
  <c r="C34" i="14"/>
  <c r="C35" i="14"/>
  <c r="C36" i="14"/>
  <c r="C37" i="14"/>
  <c r="C38" i="14"/>
  <c r="C39" i="14"/>
  <c r="C40" i="14"/>
  <c r="C41" i="14"/>
  <c r="C42" i="14"/>
  <c r="C44" i="14"/>
  <c r="C45" i="14"/>
  <c r="C13" i="14"/>
  <c r="B14" i="14"/>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13" i="14"/>
  <c r="S95" i="15"/>
  <c r="S96" i="15"/>
  <c r="S97" i="15"/>
  <c r="S98" i="15"/>
  <c r="Q95" i="15"/>
  <c r="Q96" i="15"/>
  <c r="Q97" i="15"/>
  <c r="Q98" i="15"/>
  <c r="M95" i="15"/>
  <c r="N95" i="15" s="1"/>
  <c r="M96" i="15"/>
  <c r="N96" i="15" s="1"/>
  <c r="M97" i="15"/>
  <c r="N97" i="15" s="1"/>
  <c r="M98" i="15"/>
  <c r="N98" i="15" s="1"/>
  <c r="H43" i="16" l="1"/>
  <c r="H44" i="16"/>
  <c r="H45" i="16"/>
  <c r="H46" i="16"/>
  <c r="H47" i="16"/>
  <c r="H48" i="16"/>
  <c r="H9" i="16"/>
  <c r="H10" i="16"/>
  <c r="H11" i="16"/>
  <c r="H12" i="16"/>
  <c r="H13" i="16"/>
  <c r="H14" i="16"/>
  <c r="H15" i="16"/>
  <c r="H16" i="16"/>
  <c r="H17" i="16"/>
  <c r="H18" i="16"/>
  <c r="H19" i="16"/>
  <c r="H20" i="16"/>
  <c r="H21" i="16"/>
  <c r="H22" i="16"/>
  <c r="H23" i="16"/>
  <c r="H24" i="16"/>
  <c r="H25" i="16"/>
  <c r="H26" i="16"/>
  <c r="H27" i="16"/>
  <c r="H28" i="16"/>
  <c r="H29" i="16"/>
  <c r="H30" i="16"/>
  <c r="H31" i="16"/>
  <c r="H32" i="16"/>
  <c r="H33" i="16"/>
  <c r="H34" i="16"/>
  <c r="H35" i="16"/>
  <c r="H36" i="16"/>
  <c r="E5" i="9" l="1"/>
  <c r="C5" i="9"/>
  <c r="C46" i="4"/>
  <c r="C8" i="8" s="1"/>
  <c r="T95" i="15" l="1"/>
  <c r="B90" i="16" s="1"/>
  <c r="Q90" i="16" s="1"/>
  <c r="T96" i="15"/>
  <c r="B91" i="16" s="1"/>
  <c r="T97" i="15"/>
  <c r="T98" i="15"/>
  <c r="Q91" i="16"/>
  <c r="Q92" i="16"/>
  <c r="Q93" i="16"/>
  <c r="H90" i="16"/>
  <c r="H91" i="16"/>
  <c r="H92" i="16"/>
  <c r="H93" i="16"/>
  <c r="H99" i="16"/>
  <c r="H100" i="16"/>
  <c r="H89" i="16"/>
  <c r="A74" i="16"/>
  <c r="K86" i="16"/>
  <c r="K85" i="16"/>
  <c r="H84" i="16"/>
  <c r="H74" i="16"/>
  <c r="A89" i="16"/>
  <c r="A56" i="16"/>
  <c r="K101" i="16"/>
  <c r="K71" i="16"/>
  <c r="K70" i="16"/>
  <c r="H69" i="16"/>
  <c r="H56" i="16"/>
  <c r="K53" i="16"/>
  <c r="H52" i="16"/>
  <c r="H51" i="16"/>
  <c r="H50" i="16"/>
  <c r="H49" i="16"/>
  <c r="H42" i="16"/>
  <c r="K39" i="16"/>
  <c r="K38" i="16"/>
  <c r="Y37" i="16"/>
  <c r="H37" i="16"/>
  <c r="Y35" i="16"/>
  <c r="X30" i="16"/>
  <c r="Y25" i="16"/>
  <c r="X28" i="16" s="1"/>
  <c r="T16" i="16"/>
  <c r="H8" i="16"/>
  <c r="H7" i="16"/>
  <c r="A89" i="15"/>
  <c r="A90" i="15"/>
  <c r="A91" i="15"/>
  <c r="G103" i="15"/>
  <c r="G104" i="15"/>
  <c r="G94" i="15"/>
  <c r="G80" i="15"/>
  <c r="G89" i="15"/>
  <c r="G79" i="15"/>
  <c r="H79" i="15" s="1"/>
  <c r="M79" i="15" s="1"/>
  <c r="N79" i="15" s="1"/>
  <c r="G61" i="15"/>
  <c r="H61" i="15" s="1"/>
  <c r="M61" i="15" s="1"/>
  <c r="N61" i="15" s="1"/>
  <c r="H106" i="15"/>
  <c r="M106" i="15" s="1"/>
  <c r="N106" i="15" s="1"/>
  <c r="T106" i="15" s="1"/>
  <c r="H105" i="15"/>
  <c r="M105" i="15" s="1"/>
  <c r="N105" i="15" s="1"/>
  <c r="T105" i="15" s="1"/>
  <c r="S104" i="15"/>
  <c r="Q104" i="15"/>
  <c r="H104" i="15"/>
  <c r="M104" i="15" s="1"/>
  <c r="N104" i="15" s="1"/>
  <c r="S103" i="15"/>
  <c r="Q103" i="15"/>
  <c r="H103" i="15"/>
  <c r="M103" i="15" s="1"/>
  <c r="N103" i="15" s="1"/>
  <c r="S94" i="15"/>
  <c r="Q94" i="15"/>
  <c r="H94" i="15"/>
  <c r="M94" i="15" s="1"/>
  <c r="N94" i="15" s="1"/>
  <c r="A51" i="14"/>
  <c r="A43" i="16" s="1"/>
  <c r="A52" i="14"/>
  <c r="A53" i="14"/>
  <c r="A54" i="14"/>
  <c r="A55" i="14"/>
  <c r="A56" i="14"/>
  <c r="A57" i="14"/>
  <c r="A58" i="14"/>
  <c r="A59" i="14"/>
  <c r="A50" i="14"/>
  <c r="A42" i="16" s="1"/>
  <c r="A14" i="14"/>
  <c r="A8" i="16" s="1"/>
  <c r="A15" i="14"/>
  <c r="A9" i="16" s="1"/>
  <c r="A16" i="14"/>
  <c r="A10" i="16" s="1"/>
  <c r="B10" i="16" s="1"/>
  <c r="Q10" i="16" s="1"/>
  <c r="A17" i="14"/>
  <c r="A11" i="16" s="1"/>
  <c r="B11" i="16" s="1"/>
  <c r="Q11" i="16" s="1"/>
  <c r="A18" i="14"/>
  <c r="A12" i="16" s="1"/>
  <c r="B12" i="16" s="1"/>
  <c r="Q12" i="16" s="1"/>
  <c r="A19" i="14"/>
  <c r="A13" i="16" s="1"/>
  <c r="B13" i="16" s="1"/>
  <c r="Q13" i="16" s="1"/>
  <c r="A20" i="14"/>
  <c r="A14" i="16" s="1"/>
  <c r="B14" i="16" s="1"/>
  <c r="Q14" i="16" s="1"/>
  <c r="A21" i="14"/>
  <c r="A15" i="16" s="1"/>
  <c r="B15" i="16" s="1"/>
  <c r="Q15" i="16" s="1"/>
  <c r="A22" i="14"/>
  <c r="A16" i="16" s="1"/>
  <c r="B16" i="16" s="1"/>
  <c r="Q16" i="16" s="1"/>
  <c r="A23" i="14"/>
  <c r="A17" i="16" s="1"/>
  <c r="B17" i="16" s="1"/>
  <c r="Q17" i="16" s="1"/>
  <c r="A24" i="14"/>
  <c r="A18" i="16" s="1"/>
  <c r="B18" i="16" s="1"/>
  <c r="Q18" i="16" s="1"/>
  <c r="A25" i="14"/>
  <c r="A19" i="16" s="1"/>
  <c r="B19" i="16" s="1"/>
  <c r="Q19" i="16" s="1"/>
  <c r="A26" i="14"/>
  <c r="A20" i="16" s="1"/>
  <c r="B20" i="16" s="1"/>
  <c r="Q20" i="16" s="1"/>
  <c r="A27" i="14"/>
  <c r="A21" i="16" s="1"/>
  <c r="B21" i="16" s="1"/>
  <c r="Q21" i="16" s="1"/>
  <c r="A28" i="14"/>
  <c r="A22" i="16" s="1"/>
  <c r="B22" i="16" s="1"/>
  <c r="Q22" i="16" s="1"/>
  <c r="A29" i="14"/>
  <c r="A23" i="16" s="1"/>
  <c r="B23" i="16" s="1"/>
  <c r="Q23" i="16" s="1"/>
  <c r="A30" i="14"/>
  <c r="A24" i="16" s="1"/>
  <c r="B24" i="16" s="1"/>
  <c r="Q24" i="16" s="1"/>
  <c r="A31" i="14"/>
  <c r="A25" i="16" s="1"/>
  <c r="B25" i="16" s="1"/>
  <c r="Q25" i="16" s="1"/>
  <c r="A32" i="14"/>
  <c r="A26" i="16" s="1"/>
  <c r="B26" i="16" s="1"/>
  <c r="Q26" i="16" s="1"/>
  <c r="A33" i="14"/>
  <c r="A27" i="16" s="1"/>
  <c r="B27" i="16" s="1"/>
  <c r="Q27" i="16" s="1"/>
  <c r="A34" i="14"/>
  <c r="A28" i="16" s="1"/>
  <c r="B28" i="16" s="1"/>
  <c r="Q28" i="16" s="1"/>
  <c r="A35" i="14"/>
  <c r="A29" i="16" s="1"/>
  <c r="B29" i="16" s="1"/>
  <c r="Q29" i="16" s="1"/>
  <c r="A36" i="14"/>
  <c r="A30" i="16" s="1"/>
  <c r="B30" i="16" s="1"/>
  <c r="Q30" i="16" s="1"/>
  <c r="A37" i="14"/>
  <c r="A31" i="16" s="1"/>
  <c r="B31" i="16" s="1"/>
  <c r="Q31" i="16" s="1"/>
  <c r="A38" i="14"/>
  <c r="A32" i="16" s="1"/>
  <c r="B32" i="16" s="1"/>
  <c r="Q32" i="16" s="1"/>
  <c r="A39" i="14"/>
  <c r="A33" i="16" s="1"/>
  <c r="B33" i="16" s="1"/>
  <c r="Q33" i="16" s="1"/>
  <c r="A40" i="14"/>
  <c r="A34" i="16" s="1"/>
  <c r="B34" i="16" s="1"/>
  <c r="Q34" i="16" s="1"/>
  <c r="A41" i="14"/>
  <c r="A35" i="16" s="1"/>
  <c r="B35" i="16" s="1"/>
  <c r="Q35" i="16" s="1"/>
  <c r="A42" i="14"/>
  <c r="A36" i="16" s="1"/>
  <c r="B36" i="16" s="1"/>
  <c r="Q36" i="16" s="1"/>
  <c r="A37" i="16"/>
  <c r="A13" i="14"/>
  <c r="A7" i="16" s="1"/>
  <c r="A38" i="16"/>
  <c r="H91" i="15"/>
  <c r="M91" i="15" s="1"/>
  <c r="N91" i="15" s="1"/>
  <c r="T91" i="15" s="1"/>
  <c r="H90" i="15"/>
  <c r="M90" i="15" s="1"/>
  <c r="N90" i="15" s="1"/>
  <c r="T90" i="15" s="1"/>
  <c r="S89" i="15"/>
  <c r="Q89" i="15"/>
  <c r="H89" i="15"/>
  <c r="M89" i="15" s="1"/>
  <c r="N89" i="15" s="1"/>
  <c r="S80" i="15"/>
  <c r="Q80" i="15"/>
  <c r="H80" i="15"/>
  <c r="M80" i="15" s="1"/>
  <c r="N80" i="15" s="1"/>
  <c r="S79" i="15"/>
  <c r="Q79" i="15"/>
  <c r="H76" i="15"/>
  <c r="M76" i="15" s="1"/>
  <c r="N76" i="15" s="1"/>
  <c r="T76" i="15" s="1"/>
  <c r="H75" i="15"/>
  <c r="M75" i="15" s="1"/>
  <c r="N75" i="15" s="1"/>
  <c r="T75" i="15" s="1"/>
  <c r="H74" i="15"/>
  <c r="M74" i="15" s="1"/>
  <c r="N74" i="15" s="1"/>
  <c r="T74" i="15" s="1"/>
  <c r="S73" i="15"/>
  <c r="Q73" i="15"/>
  <c r="M73" i="15"/>
  <c r="N73" i="15" s="1"/>
  <c r="S61" i="15"/>
  <c r="H58" i="15"/>
  <c r="M58" i="15" s="1"/>
  <c r="N58" i="15" s="1"/>
  <c r="T58" i="15" s="1"/>
  <c r="A61" i="14"/>
  <c r="H57" i="15"/>
  <c r="M57" i="15" s="1"/>
  <c r="N57" i="15" s="1"/>
  <c r="T57" i="15" s="1"/>
  <c r="U57" i="15" s="1"/>
  <c r="S56" i="15"/>
  <c r="Q56" i="15"/>
  <c r="H56" i="15"/>
  <c r="M56" i="15" s="1"/>
  <c r="N56" i="15" s="1"/>
  <c r="G56" i="15"/>
  <c r="S55" i="15"/>
  <c r="Q55" i="15"/>
  <c r="H55" i="15"/>
  <c r="M55" i="15" s="1"/>
  <c r="N55" i="15" s="1"/>
  <c r="G55" i="15"/>
  <c r="S54" i="15"/>
  <c r="Q54" i="15"/>
  <c r="H54" i="15"/>
  <c r="M54" i="15" s="1"/>
  <c r="N54" i="15" s="1"/>
  <c r="G54" i="15"/>
  <c r="S53" i="15"/>
  <c r="Q53" i="15"/>
  <c r="H53" i="15"/>
  <c r="M53" i="15" s="1"/>
  <c r="N53" i="15" s="1"/>
  <c r="G53" i="15"/>
  <c r="S52" i="15"/>
  <c r="Q52" i="15"/>
  <c r="H52" i="15"/>
  <c r="M52" i="15" s="1"/>
  <c r="N52" i="15" s="1"/>
  <c r="G52" i="15"/>
  <c r="S51" i="15"/>
  <c r="Q51" i="15"/>
  <c r="H51" i="15"/>
  <c r="M51" i="15" s="1"/>
  <c r="N51" i="15" s="1"/>
  <c r="G51" i="15"/>
  <c r="S50" i="15"/>
  <c r="Q50" i="15"/>
  <c r="H50" i="15"/>
  <c r="M50" i="15" s="1"/>
  <c r="N50" i="15" s="1"/>
  <c r="G50" i="15"/>
  <c r="S49" i="15"/>
  <c r="H49" i="15"/>
  <c r="M49" i="15" s="1"/>
  <c r="N49" i="15" s="1"/>
  <c r="G49" i="15"/>
  <c r="S48" i="15"/>
  <c r="G48" i="15"/>
  <c r="H48" i="15" s="1"/>
  <c r="M48" i="15" s="1"/>
  <c r="S47" i="15"/>
  <c r="G47" i="15"/>
  <c r="H47" i="15" s="1"/>
  <c r="M47" i="15" s="1"/>
  <c r="H42" i="15"/>
  <c r="M42" i="15" s="1"/>
  <c r="N42" i="15" s="1"/>
  <c r="T42" i="15" s="1"/>
  <c r="H41" i="15"/>
  <c r="M41" i="15" s="1"/>
  <c r="N41" i="15" s="1"/>
  <c r="T41" i="15" s="1"/>
  <c r="H40" i="15"/>
  <c r="M40" i="15" s="1"/>
  <c r="N40" i="15" s="1"/>
  <c r="T40" i="15" s="1"/>
  <c r="S39" i="15"/>
  <c r="Q39" i="15"/>
  <c r="H39" i="15"/>
  <c r="G39" i="15"/>
  <c r="S38" i="15"/>
  <c r="Q38" i="15"/>
  <c r="H38" i="15"/>
  <c r="G38" i="15"/>
  <c r="S37" i="15"/>
  <c r="Q37" i="15"/>
  <c r="H37" i="15"/>
  <c r="G37" i="15"/>
  <c r="S36" i="15"/>
  <c r="Q36" i="15"/>
  <c r="H36" i="15"/>
  <c r="G36" i="15"/>
  <c r="S35" i="15"/>
  <c r="Q35" i="15"/>
  <c r="H35" i="15"/>
  <c r="M35" i="15" s="1"/>
  <c r="N35" i="15" s="1"/>
  <c r="G35" i="15"/>
  <c r="S34" i="15"/>
  <c r="Q34" i="15"/>
  <c r="H34" i="15"/>
  <c r="G34" i="15"/>
  <c r="S33" i="15"/>
  <c r="Q33" i="15"/>
  <c r="H33" i="15"/>
  <c r="M33" i="15" s="1"/>
  <c r="N33" i="15" s="1"/>
  <c r="G33" i="15"/>
  <c r="S32" i="15"/>
  <c r="Q32" i="15"/>
  <c r="H32" i="15"/>
  <c r="G32" i="15"/>
  <c r="S31" i="15"/>
  <c r="Q31" i="15"/>
  <c r="H31" i="15"/>
  <c r="G31" i="15"/>
  <c r="S30" i="15"/>
  <c r="Q30" i="15"/>
  <c r="H30" i="15"/>
  <c r="G30" i="15"/>
  <c r="S29" i="15"/>
  <c r="Q29" i="15"/>
  <c r="H29" i="15"/>
  <c r="G29" i="15"/>
  <c r="S28" i="15"/>
  <c r="Q28" i="15"/>
  <c r="H28" i="15"/>
  <c r="G28" i="15"/>
  <c r="S27" i="15"/>
  <c r="Q27" i="15"/>
  <c r="H27" i="15"/>
  <c r="M27" i="15" s="1"/>
  <c r="N27" i="15" s="1"/>
  <c r="G27" i="15"/>
  <c r="S26" i="15"/>
  <c r="Q26" i="15"/>
  <c r="H26" i="15"/>
  <c r="G26" i="15"/>
  <c r="S25" i="15"/>
  <c r="Q25" i="15"/>
  <c r="H25" i="15"/>
  <c r="M25" i="15" s="1"/>
  <c r="N25" i="15" s="1"/>
  <c r="G25" i="15"/>
  <c r="S24" i="15"/>
  <c r="Q24" i="15"/>
  <c r="H24" i="15"/>
  <c r="M24" i="15" s="1"/>
  <c r="N24" i="15" s="1"/>
  <c r="G24" i="15"/>
  <c r="S23" i="15"/>
  <c r="Q23" i="15"/>
  <c r="H23" i="15"/>
  <c r="G23" i="15"/>
  <c r="S22" i="15"/>
  <c r="Q22" i="15"/>
  <c r="H22" i="15"/>
  <c r="G22" i="15"/>
  <c r="S21" i="15"/>
  <c r="Q21" i="15"/>
  <c r="H21" i="15"/>
  <c r="G21" i="15"/>
  <c r="S20" i="15"/>
  <c r="Q20" i="15"/>
  <c r="H20" i="15"/>
  <c r="G20" i="15"/>
  <c r="S19" i="15"/>
  <c r="Q19" i="15"/>
  <c r="H19" i="15"/>
  <c r="M19" i="15" s="1"/>
  <c r="N19" i="15" s="1"/>
  <c r="G19" i="15"/>
  <c r="S18" i="15"/>
  <c r="Q18" i="15"/>
  <c r="H18" i="15"/>
  <c r="G18" i="15"/>
  <c r="S17" i="15"/>
  <c r="Q17" i="15"/>
  <c r="H17" i="15"/>
  <c r="M17" i="15" s="1"/>
  <c r="N17" i="15" s="1"/>
  <c r="G17" i="15"/>
  <c r="S16" i="15"/>
  <c r="Q16" i="15"/>
  <c r="H16" i="15"/>
  <c r="G16" i="15"/>
  <c r="S15" i="15"/>
  <c r="Q15" i="15"/>
  <c r="H15" i="15"/>
  <c r="G15" i="15"/>
  <c r="S14" i="15"/>
  <c r="Q14" i="15"/>
  <c r="G14" i="15"/>
  <c r="H14" i="15" s="1"/>
  <c r="S13" i="15"/>
  <c r="Q13" i="15"/>
  <c r="H13" i="15"/>
  <c r="G13" i="15"/>
  <c r="S12" i="15"/>
  <c r="G12" i="15"/>
  <c r="H12" i="15" s="1"/>
  <c r="S11" i="15"/>
  <c r="G11" i="15"/>
  <c r="H11" i="15" s="1"/>
  <c r="G10" i="15"/>
  <c r="H10" i="15" s="1"/>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Q61" i="15" l="1"/>
  <c r="T61" i="15" s="1"/>
  <c r="B56" i="16" s="1"/>
  <c r="A50" i="16"/>
  <c r="B50" i="16" s="1"/>
  <c r="Q50" i="16" s="1"/>
  <c r="A48" i="16"/>
  <c r="B48" i="16" s="1"/>
  <c r="Q48" i="16" s="1"/>
  <c r="A49" i="16"/>
  <c r="B49" i="16" s="1"/>
  <c r="Q49" i="16" s="1"/>
  <c r="A47" i="16"/>
  <c r="B47" i="16" s="1"/>
  <c r="Q47" i="16" s="1"/>
  <c r="A46" i="16"/>
  <c r="B46" i="16" s="1"/>
  <c r="Q46" i="16" s="1"/>
  <c r="T103" i="15"/>
  <c r="U103" i="15" s="1"/>
  <c r="A45" i="16"/>
  <c r="B45" i="16" s="1"/>
  <c r="Q45" i="16" s="1"/>
  <c r="A44" i="16"/>
  <c r="B44" i="16" s="1"/>
  <c r="Q44" i="16" s="1"/>
  <c r="A53" i="16"/>
  <c r="B53" i="16" s="1"/>
  <c r="Q53" i="16" s="1"/>
  <c r="A51" i="16"/>
  <c r="B51" i="16" s="1"/>
  <c r="Q51" i="16" s="1"/>
  <c r="B86" i="16"/>
  <c r="Q86" i="16" s="1"/>
  <c r="B85" i="16"/>
  <c r="Q85" i="16" s="1"/>
  <c r="B38" i="16"/>
  <c r="Q38" i="16" s="1"/>
  <c r="B37" i="16"/>
  <c r="Q37" i="16" s="1"/>
  <c r="U42" i="15"/>
  <c r="U91" i="15"/>
  <c r="T104" i="15"/>
  <c r="U105" i="15"/>
  <c r="U98" i="15"/>
  <c r="U75" i="15"/>
  <c r="U97" i="15"/>
  <c r="U76" i="15"/>
  <c r="U96" i="15"/>
  <c r="D91" i="16"/>
  <c r="U41" i="15"/>
  <c r="U90" i="15"/>
  <c r="T94" i="15"/>
  <c r="B89" i="16" s="1"/>
  <c r="Q89" i="16" s="1"/>
  <c r="U74" i="15"/>
  <c r="U40" i="15"/>
  <c r="U58" i="15"/>
  <c r="J53" i="16"/>
  <c r="U104" i="15"/>
  <c r="U106" i="15"/>
  <c r="D90" i="16"/>
  <c r="J90" i="16" s="1"/>
  <c r="E90" i="16"/>
  <c r="F90" i="16" s="1"/>
  <c r="E91" i="16"/>
  <c r="F91" i="16" s="1"/>
  <c r="J91" i="16" s="1"/>
  <c r="U95" i="15"/>
  <c r="D4" i="16"/>
  <c r="X29" i="16"/>
  <c r="X31" i="16" s="1"/>
  <c r="Y31" i="16" s="1"/>
  <c r="X26" i="16"/>
  <c r="X27" i="16" s="1"/>
  <c r="X32" i="16" s="1"/>
  <c r="Y32" i="16" s="1"/>
  <c r="Q49" i="15"/>
  <c r="T49" i="15" s="1"/>
  <c r="T89" i="15"/>
  <c r="B84" i="16" s="1"/>
  <c r="Q84" i="16" s="1"/>
  <c r="T73" i="15"/>
  <c r="T17" i="15"/>
  <c r="T19" i="15"/>
  <c r="T33" i="15"/>
  <c r="M16" i="15"/>
  <c r="N16" i="15" s="1"/>
  <c r="T16" i="15" s="1"/>
  <c r="M32" i="15"/>
  <c r="N32" i="15" s="1"/>
  <c r="T32" i="15" s="1"/>
  <c r="T35" i="15"/>
  <c r="T25" i="15"/>
  <c r="T27" i="15"/>
  <c r="H12" i="14"/>
  <c r="M11" i="15"/>
  <c r="N48" i="15"/>
  <c r="Q48" i="15"/>
  <c r="T24" i="15"/>
  <c r="T50" i="15"/>
  <c r="T52" i="15"/>
  <c r="T54" i="15"/>
  <c r="T56" i="15"/>
  <c r="T79" i="15"/>
  <c r="B74" i="16" s="1"/>
  <c r="M13" i="15"/>
  <c r="N13" i="15" s="1"/>
  <c r="T13" i="15" s="1"/>
  <c r="Q47" i="15"/>
  <c r="N47" i="15"/>
  <c r="T51" i="15"/>
  <c r="T53" i="15"/>
  <c r="T55" i="15"/>
  <c r="T80" i="15"/>
  <c r="B75" i="16" s="1"/>
  <c r="M18" i="15"/>
  <c r="N18" i="15" s="1"/>
  <c r="T18" i="15" s="1"/>
  <c r="M36" i="15"/>
  <c r="N36" i="15" s="1"/>
  <c r="T36" i="15" s="1"/>
  <c r="M28" i="15"/>
  <c r="N28" i="15" s="1"/>
  <c r="T28" i="15" s="1"/>
  <c r="M21" i="15"/>
  <c r="N21" i="15" s="1"/>
  <c r="T21" i="15" s="1"/>
  <c r="M29" i="15"/>
  <c r="N29" i="15" s="1"/>
  <c r="T29" i="15" s="1"/>
  <c r="M30" i="15"/>
  <c r="N30" i="15" s="1"/>
  <c r="T30" i="15" s="1"/>
  <c r="M37" i="15"/>
  <c r="N37" i="15" s="1"/>
  <c r="T37" i="15" s="1"/>
  <c r="M38" i="15"/>
  <c r="N38" i="15" s="1"/>
  <c r="T38" i="15" s="1"/>
  <c r="M14" i="15"/>
  <c r="N14" i="15" s="1"/>
  <c r="T14" i="15" s="1"/>
  <c r="M15" i="15"/>
  <c r="N15" i="15" s="1"/>
  <c r="T15" i="15" s="1"/>
  <c r="M22" i="15"/>
  <c r="N22" i="15" s="1"/>
  <c r="T22" i="15" s="1"/>
  <c r="M23" i="15"/>
  <c r="N23" i="15" s="1"/>
  <c r="T23" i="15" s="1"/>
  <c r="M31" i="15"/>
  <c r="N31" i="15" s="1"/>
  <c r="T31" i="15" s="1"/>
  <c r="M39" i="15"/>
  <c r="N39" i="15" s="1"/>
  <c r="T39" i="15" s="1"/>
  <c r="M20" i="15"/>
  <c r="N20" i="15" s="1"/>
  <c r="T20" i="15" s="1"/>
  <c r="M12" i="15"/>
  <c r="M10" i="15"/>
  <c r="M26" i="15"/>
  <c r="N26" i="15" s="1"/>
  <c r="T26" i="15" s="1"/>
  <c r="M34" i="15"/>
  <c r="N34" i="15" s="1"/>
  <c r="T34" i="15" s="1"/>
  <c r="C38" i="16" l="1"/>
  <c r="J38" i="16" s="1"/>
  <c r="J85" i="16"/>
  <c r="N95" i="14" s="1"/>
  <c r="J86" i="16"/>
  <c r="E96" i="14" s="1"/>
  <c r="F96" i="14" s="1"/>
  <c r="Q96" i="14" s="1"/>
  <c r="E61" i="14"/>
  <c r="F61" i="14" s="1"/>
  <c r="Q61" i="14" s="1"/>
  <c r="N61" i="14"/>
  <c r="N44" i="14"/>
  <c r="E44" i="14"/>
  <c r="F44" i="14" s="1"/>
  <c r="Q44" i="14" s="1"/>
  <c r="E102" i="14"/>
  <c r="F102" i="14" s="1"/>
  <c r="Q102" i="14" s="1"/>
  <c r="N102" i="14"/>
  <c r="E101" i="14"/>
  <c r="F101" i="14" s="1"/>
  <c r="Q101" i="14" s="1"/>
  <c r="N101" i="14"/>
  <c r="D5" i="14"/>
  <c r="O6" i="14" s="1"/>
  <c r="O5" i="14"/>
  <c r="D89" i="16"/>
  <c r="U94" i="15"/>
  <c r="U31" i="15"/>
  <c r="U51" i="15"/>
  <c r="U25" i="15"/>
  <c r="U23" i="15"/>
  <c r="U24" i="15"/>
  <c r="U35" i="15"/>
  <c r="E89" i="16"/>
  <c r="F89" i="16" s="1"/>
  <c r="J89" i="16" s="1"/>
  <c r="U34" i="15"/>
  <c r="U22" i="15"/>
  <c r="U28" i="15"/>
  <c r="U32" i="15"/>
  <c r="U49" i="15"/>
  <c r="U52" i="15"/>
  <c r="U13" i="15"/>
  <c r="U73" i="15"/>
  <c r="U36" i="15"/>
  <c r="U14" i="15"/>
  <c r="U53" i="15"/>
  <c r="U15" i="15"/>
  <c r="U18" i="15"/>
  <c r="U26" i="15"/>
  <c r="U16" i="15"/>
  <c r="U79" i="15"/>
  <c r="U33" i="15"/>
  <c r="U38" i="15"/>
  <c r="U80" i="15"/>
  <c r="U56" i="15"/>
  <c r="U19" i="15"/>
  <c r="E37" i="16"/>
  <c r="F37" i="16" s="1"/>
  <c r="K37" i="16" s="1"/>
  <c r="J37" i="16" s="1"/>
  <c r="U20" i="15"/>
  <c r="U37" i="15"/>
  <c r="U55" i="15"/>
  <c r="U54" i="15"/>
  <c r="U17" i="15"/>
  <c r="U30" i="15"/>
  <c r="U39" i="15"/>
  <c r="U27" i="15"/>
  <c r="U89" i="15"/>
  <c r="U29" i="15"/>
  <c r="U50" i="15"/>
  <c r="U21" i="15"/>
  <c r="U61" i="15"/>
  <c r="E92" i="16"/>
  <c r="F92" i="16" s="1"/>
  <c r="K92" i="16" s="1"/>
  <c r="J92" i="16" s="1"/>
  <c r="D92" i="16"/>
  <c r="E93" i="16"/>
  <c r="F93" i="16" s="1"/>
  <c r="D93" i="16"/>
  <c r="Y33" i="16"/>
  <c r="Y34" i="16"/>
  <c r="T47" i="15"/>
  <c r="B42" i="16" s="1"/>
  <c r="T48" i="15"/>
  <c r="B43" i="16" s="1"/>
  <c r="N11" i="15"/>
  <c r="Q11" i="15"/>
  <c r="N10" i="15"/>
  <c r="S10" i="15" s="1"/>
  <c r="Q10" i="15"/>
  <c r="N12" i="15"/>
  <c r="Q12" i="15"/>
  <c r="E95" i="14" l="1"/>
  <c r="F95" i="14" s="1"/>
  <c r="Q95" i="14" s="1"/>
  <c r="N96" i="14"/>
  <c r="N43" i="14"/>
  <c r="E43" i="14"/>
  <c r="F43" i="14" s="1"/>
  <c r="Q43" i="14" s="1"/>
  <c r="E103" i="14"/>
  <c r="F103" i="14" s="1"/>
  <c r="Q103" i="14" s="1"/>
  <c r="N103" i="14"/>
  <c r="E100" i="14"/>
  <c r="F100" i="14" s="1"/>
  <c r="N100" i="14"/>
  <c r="T11" i="15"/>
  <c r="B8" i="16" s="1"/>
  <c r="J93" i="16"/>
  <c r="E51" i="16"/>
  <c r="F51" i="16" s="1"/>
  <c r="K51" i="16" s="1"/>
  <c r="D51" i="16"/>
  <c r="J51" i="16"/>
  <c r="K68" i="16"/>
  <c r="E17" i="16"/>
  <c r="F17" i="16" s="1"/>
  <c r="J17" i="16" s="1"/>
  <c r="D17" i="16"/>
  <c r="D18" i="16"/>
  <c r="J18" i="16" s="1"/>
  <c r="E18" i="16"/>
  <c r="F18" i="16" s="1"/>
  <c r="D24" i="16"/>
  <c r="E24" i="16"/>
  <c r="F24" i="16" s="1"/>
  <c r="J24" i="16" s="1"/>
  <c r="D75" i="16"/>
  <c r="E75" i="16"/>
  <c r="F75" i="16" s="1"/>
  <c r="K75" i="16" s="1"/>
  <c r="D13" i="16"/>
  <c r="E13" i="16"/>
  <c r="F13" i="16" s="1"/>
  <c r="K13" i="16" s="1"/>
  <c r="J13" i="16" s="1"/>
  <c r="E48" i="16"/>
  <c r="F48" i="16" s="1"/>
  <c r="D48" i="16"/>
  <c r="J48" i="16"/>
  <c r="J10" i="16"/>
  <c r="E10" i="16"/>
  <c r="F10" i="16" s="1"/>
  <c r="D10" i="16"/>
  <c r="D22" i="16"/>
  <c r="J22" i="16" s="1"/>
  <c r="E22" i="16"/>
  <c r="F22" i="16" s="1"/>
  <c r="E74" i="16"/>
  <c r="F74" i="16" s="1"/>
  <c r="K74" i="16" s="1"/>
  <c r="D74" i="16"/>
  <c r="J14" i="16"/>
  <c r="E14" i="16"/>
  <c r="F14" i="16" s="1"/>
  <c r="K14" i="16" s="1"/>
  <c r="D14" i="16"/>
  <c r="D29" i="16"/>
  <c r="J29" i="16" s="1"/>
  <c r="E29" i="16"/>
  <c r="F29" i="16" s="1"/>
  <c r="U48" i="15"/>
  <c r="D49" i="16"/>
  <c r="E49" i="16"/>
  <c r="F49" i="16" s="1"/>
  <c r="K49" i="16" s="1"/>
  <c r="J49" i="16"/>
  <c r="D25" i="16"/>
  <c r="J25" i="16" s="1"/>
  <c r="E25" i="16"/>
  <c r="F25" i="16" s="1"/>
  <c r="E56" i="16"/>
  <c r="F56" i="16" s="1"/>
  <c r="K56" i="16" s="1"/>
  <c r="D56" i="16"/>
  <c r="D20" i="16"/>
  <c r="J20" i="16" s="1"/>
  <c r="E20" i="16"/>
  <c r="F20" i="16" s="1"/>
  <c r="E45" i="16"/>
  <c r="F45" i="16" s="1"/>
  <c r="D45" i="16"/>
  <c r="J45" i="16"/>
  <c r="E36" i="16"/>
  <c r="F36" i="16" s="1"/>
  <c r="D36" i="16"/>
  <c r="J36" i="16" s="1"/>
  <c r="E35" i="16"/>
  <c r="F35" i="16" s="1"/>
  <c r="J35" i="16" s="1"/>
  <c r="D35" i="16"/>
  <c r="E23" i="16"/>
  <c r="F23" i="16" s="1"/>
  <c r="D23" i="16"/>
  <c r="J23" i="16" s="1"/>
  <c r="E11" i="16"/>
  <c r="F11" i="16" s="1"/>
  <c r="D11" i="16"/>
  <c r="E47" i="16"/>
  <c r="F47" i="16" s="1"/>
  <c r="D47" i="16"/>
  <c r="J47" i="16"/>
  <c r="E32" i="16"/>
  <c r="F32" i="16" s="1"/>
  <c r="D32" i="16"/>
  <c r="J32" i="16" s="1"/>
  <c r="E46" i="16"/>
  <c r="F46" i="16" s="1"/>
  <c r="D46" i="16"/>
  <c r="J46" i="16"/>
  <c r="E84" i="16"/>
  <c r="F84" i="16" s="1"/>
  <c r="K84" i="16" s="1"/>
  <c r="J84" i="16" s="1"/>
  <c r="C84" i="16"/>
  <c r="U47" i="15"/>
  <c r="J50" i="16"/>
  <c r="E50" i="16"/>
  <c r="F50" i="16" s="1"/>
  <c r="K50" i="16" s="1"/>
  <c r="D50" i="16"/>
  <c r="E19" i="16"/>
  <c r="F19" i="16" s="1"/>
  <c r="D19" i="16"/>
  <c r="J19" i="16"/>
  <c r="J26" i="16"/>
  <c r="E26" i="16"/>
  <c r="F26" i="16" s="1"/>
  <c r="D26" i="16"/>
  <c r="E27" i="16"/>
  <c r="F27" i="16" s="1"/>
  <c r="J27" i="16" s="1"/>
  <c r="D27" i="16"/>
  <c r="D16" i="16"/>
  <c r="E16" i="16"/>
  <c r="F16" i="16" s="1"/>
  <c r="K16" i="16" s="1"/>
  <c r="J16" i="16" s="1"/>
  <c r="D30" i="16"/>
  <c r="J30" i="16"/>
  <c r="E30" i="16"/>
  <c r="F30" i="16" s="1"/>
  <c r="E15" i="16"/>
  <c r="F15" i="16" s="1"/>
  <c r="K15" i="16" s="1"/>
  <c r="D15" i="16"/>
  <c r="J15" i="16"/>
  <c r="D33" i="16"/>
  <c r="J33" i="16"/>
  <c r="E33" i="16"/>
  <c r="F33" i="16" s="1"/>
  <c r="E21" i="16"/>
  <c r="F21" i="16" s="1"/>
  <c r="J21" i="16" s="1"/>
  <c r="D21" i="16"/>
  <c r="D28" i="16"/>
  <c r="E28" i="16"/>
  <c r="F28" i="16" s="1"/>
  <c r="J28" i="16" s="1"/>
  <c r="D12" i="16"/>
  <c r="E12" i="16"/>
  <c r="F12" i="16" s="1"/>
  <c r="J12" i="16" s="1"/>
  <c r="J34" i="16"/>
  <c r="E34" i="16"/>
  <c r="F34" i="16" s="1"/>
  <c r="D34" i="16"/>
  <c r="E44" i="16"/>
  <c r="F44" i="16" s="1"/>
  <c r="D44" i="16"/>
  <c r="J44" i="16"/>
  <c r="E31" i="16"/>
  <c r="F31" i="16" s="1"/>
  <c r="D31" i="16"/>
  <c r="J31" i="16"/>
  <c r="Y36" i="16"/>
  <c r="T12" i="15"/>
  <c r="B9" i="16" s="1"/>
  <c r="T10" i="15"/>
  <c r="B7" i="16" s="1"/>
  <c r="U11" i="15" l="1"/>
  <c r="N94" i="14"/>
  <c r="E94" i="14"/>
  <c r="F94" i="14" s="1"/>
  <c r="Q94" i="14" s="1"/>
  <c r="E40" i="14"/>
  <c r="F40" i="14" s="1"/>
  <c r="Q40" i="14" s="1"/>
  <c r="N40" i="14"/>
  <c r="N54" i="14"/>
  <c r="E54" i="14"/>
  <c r="F54" i="14" s="1"/>
  <c r="Q54" i="14" s="1"/>
  <c r="N53" i="14"/>
  <c r="E53" i="14"/>
  <c r="F53" i="14" s="1"/>
  <c r="Q53" i="14" s="1"/>
  <c r="N31" i="14"/>
  <c r="E31" i="14"/>
  <c r="F31" i="14" s="1"/>
  <c r="Q31" i="14" s="1"/>
  <c r="N16" i="14"/>
  <c r="E16" i="14"/>
  <c r="F16" i="14" s="1"/>
  <c r="N30" i="14"/>
  <c r="E30" i="14"/>
  <c r="F30" i="14" s="1"/>
  <c r="Q30" i="14" s="1"/>
  <c r="N22" i="14"/>
  <c r="E22" i="14"/>
  <c r="F22" i="14" s="1"/>
  <c r="Q22" i="14" s="1"/>
  <c r="N18" i="14"/>
  <c r="E18" i="14"/>
  <c r="F18" i="14" s="1"/>
  <c r="Q18" i="14" s="1"/>
  <c r="N21" i="14"/>
  <c r="E21" i="14"/>
  <c r="F21" i="14" s="1"/>
  <c r="Q21" i="14" s="1"/>
  <c r="E57" i="14"/>
  <c r="F57" i="14" s="1"/>
  <c r="Q57" i="14" s="1"/>
  <c r="N57" i="14"/>
  <c r="N20" i="14"/>
  <c r="E20" i="14"/>
  <c r="F20" i="14" s="1"/>
  <c r="Q20" i="14" s="1"/>
  <c r="N56" i="14"/>
  <c r="E56" i="14"/>
  <c r="F56" i="14" s="1"/>
  <c r="Q56" i="14" s="1"/>
  <c r="N59" i="14"/>
  <c r="E59" i="14"/>
  <c r="F59" i="14" s="1"/>
  <c r="Q59" i="14" s="1"/>
  <c r="N34" i="14"/>
  <c r="E34" i="14"/>
  <c r="F34" i="14" s="1"/>
  <c r="Q34" i="14" s="1"/>
  <c r="E33" i="14"/>
  <c r="F33" i="14" s="1"/>
  <c r="Q33" i="14" s="1"/>
  <c r="N33" i="14"/>
  <c r="N29" i="14"/>
  <c r="E29" i="14"/>
  <c r="F29" i="14" s="1"/>
  <c r="Q29" i="14" s="1"/>
  <c r="Q100" i="14"/>
  <c r="E58" i="14"/>
  <c r="F58" i="14" s="1"/>
  <c r="Q58" i="14" s="1"/>
  <c r="N58" i="14"/>
  <c r="N38" i="14"/>
  <c r="E38" i="14"/>
  <c r="F38" i="14" s="1"/>
  <c r="Q38" i="14" s="1"/>
  <c r="E24" i="14"/>
  <c r="F24" i="14" s="1"/>
  <c r="Q24" i="14" s="1"/>
  <c r="N24" i="14"/>
  <c r="N39" i="14"/>
  <c r="E39" i="14"/>
  <c r="F39" i="14" s="1"/>
  <c r="Q39" i="14" s="1"/>
  <c r="N52" i="14"/>
  <c r="E52" i="14"/>
  <c r="F52" i="14" s="1"/>
  <c r="Q52" i="14" s="1"/>
  <c r="N26" i="14"/>
  <c r="E26" i="14"/>
  <c r="F26" i="14" s="1"/>
  <c r="Q26" i="14" s="1"/>
  <c r="N19" i="14"/>
  <c r="E19" i="14"/>
  <c r="F19" i="14" s="1"/>
  <c r="Q19" i="14" s="1"/>
  <c r="N104" i="14"/>
  <c r="E104" i="14"/>
  <c r="F104" i="14" s="1"/>
  <c r="Q104" i="14" s="1"/>
  <c r="N37" i="14"/>
  <c r="E37" i="14"/>
  <c r="F37" i="14" s="1"/>
  <c r="Q37" i="14" s="1"/>
  <c r="N36" i="14"/>
  <c r="E36" i="14"/>
  <c r="F36" i="14" s="1"/>
  <c r="Q36" i="14" s="1"/>
  <c r="E32" i="14"/>
  <c r="F32" i="14" s="1"/>
  <c r="Q32" i="14" s="1"/>
  <c r="N32" i="14"/>
  <c r="N55" i="14"/>
  <c r="E55" i="14"/>
  <c r="F55" i="14" s="1"/>
  <c r="Q55" i="14" s="1"/>
  <c r="N41" i="14"/>
  <c r="E41" i="14"/>
  <c r="F41" i="14" s="1"/>
  <c r="Q41" i="14" s="1"/>
  <c r="N28" i="14"/>
  <c r="E28" i="14"/>
  <c r="F28" i="14" s="1"/>
  <c r="Q28" i="14" s="1"/>
  <c r="N23" i="14"/>
  <c r="E23" i="14"/>
  <c r="F23" i="14" s="1"/>
  <c r="Q23" i="14" s="1"/>
  <c r="N27" i="14"/>
  <c r="E27" i="14"/>
  <c r="F27" i="14" s="1"/>
  <c r="Q27" i="14" s="1"/>
  <c r="E25" i="14"/>
  <c r="F25" i="14" s="1"/>
  <c r="Q25" i="14" s="1"/>
  <c r="N25" i="14"/>
  <c r="N42" i="14"/>
  <c r="E42" i="14"/>
  <c r="F42" i="14" s="1"/>
  <c r="Q42" i="14" s="1"/>
  <c r="N35" i="14"/>
  <c r="E35" i="14"/>
  <c r="F35" i="14" s="1"/>
  <c r="Q35" i="14" s="1"/>
  <c r="N77" i="14"/>
  <c r="Q16" i="14"/>
  <c r="J11" i="16"/>
  <c r="J74" i="16"/>
  <c r="E42" i="16"/>
  <c r="F42" i="16" s="1"/>
  <c r="K42" i="16" s="1"/>
  <c r="D42" i="16"/>
  <c r="E8" i="16"/>
  <c r="F8" i="16" s="1"/>
  <c r="K8" i="16" s="1"/>
  <c r="D8" i="16"/>
  <c r="E43" i="16"/>
  <c r="F43" i="16" s="1"/>
  <c r="D43" i="16"/>
  <c r="U10" i="15"/>
  <c r="U12" i="15"/>
  <c r="F105" i="9"/>
  <c r="F106" i="9"/>
  <c r="F108" i="9"/>
  <c r="F90" i="9"/>
  <c r="F94" i="9"/>
  <c r="F95" i="9"/>
  <c r="F96" i="9"/>
  <c r="F97" i="9"/>
  <c r="F98" i="9"/>
  <c r="F89" i="9"/>
  <c r="F85" i="9"/>
  <c r="D84" i="9"/>
  <c r="C84" i="9"/>
  <c r="F74" i="9"/>
  <c r="F75" i="9"/>
  <c r="F76" i="9"/>
  <c r="F77" i="9"/>
  <c r="F78" i="9"/>
  <c r="F79" i="9"/>
  <c r="F73" i="9"/>
  <c r="D72" i="9"/>
  <c r="C72" i="9"/>
  <c r="F61" i="9"/>
  <c r="F62" i="9"/>
  <c r="F63" i="9"/>
  <c r="F64" i="9"/>
  <c r="F65" i="9"/>
  <c r="F66" i="9"/>
  <c r="F67" i="9"/>
  <c r="F70" i="9"/>
  <c r="F60" i="9"/>
  <c r="D59" i="9"/>
  <c r="C59" i="9"/>
  <c r="F57" i="9"/>
  <c r="F54" i="9"/>
  <c r="C34" i="8" s="1"/>
  <c r="F49" i="9"/>
  <c r="F52" i="9"/>
  <c r="D47" i="9"/>
  <c r="C47" i="9"/>
  <c r="D35" i="9"/>
  <c r="C35" i="9"/>
  <c r="F37" i="9"/>
  <c r="F38" i="9"/>
  <c r="F39" i="9"/>
  <c r="F40" i="9"/>
  <c r="F41" i="9"/>
  <c r="F42" i="9"/>
  <c r="F45" i="9"/>
  <c r="F36" i="9"/>
  <c r="F26" i="9"/>
  <c r="F27" i="9"/>
  <c r="F28" i="9"/>
  <c r="F33" i="9"/>
  <c r="F25" i="9"/>
  <c r="D24" i="9"/>
  <c r="C24" i="9"/>
  <c r="D16" i="9"/>
  <c r="C16" i="9"/>
  <c r="E17" i="14" l="1"/>
  <c r="F17" i="14" s="1"/>
  <c r="Q17" i="14" s="1"/>
  <c r="N17" i="14"/>
  <c r="E84" i="14"/>
  <c r="F84" i="14" s="1"/>
  <c r="Q74" i="16"/>
  <c r="J42" i="16"/>
  <c r="J43" i="16"/>
  <c r="F84" i="9"/>
  <c r="C37" i="8" s="1"/>
  <c r="J8" i="16"/>
  <c r="E9" i="16"/>
  <c r="F9" i="16" s="1"/>
  <c r="D9" i="16"/>
  <c r="E7" i="16"/>
  <c r="F7" i="16" s="1"/>
  <c r="K7" i="16" s="1"/>
  <c r="D7" i="16"/>
  <c r="F103" i="9"/>
  <c r="C39" i="8" s="1"/>
  <c r="F72" i="9"/>
  <c r="C36" i="8" s="1"/>
  <c r="F59" i="9"/>
  <c r="F47" i="9"/>
  <c r="C33" i="8" s="1"/>
  <c r="F35" i="9"/>
  <c r="C32" i="8" s="1"/>
  <c r="F16" i="9"/>
  <c r="F24" i="9"/>
  <c r="C31" i="8" s="1"/>
  <c r="F17" i="9"/>
  <c r="C35" i="8" l="1"/>
  <c r="C30" i="8"/>
  <c r="E30" i="8"/>
  <c r="N84" i="14"/>
  <c r="Q84" i="14" s="1"/>
  <c r="E14" i="14"/>
  <c r="F14" i="14" s="1"/>
  <c r="E50" i="14"/>
  <c r="F50" i="14" s="1"/>
  <c r="E51" i="14"/>
  <c r="F51" i="14" s="1"/>
  <c r="Q8" i="16"/>
  <c r="Q43" i="16"/>
  <c r="Q42" i="16"/>
  <c r="J9" i="16"/>
  <c r="J7" i="16"/>
  <c r="E13" i="14" s="1"/>
  <c r="N50" i="14" l="1"/>
  <c r="Q50" i="14" s="1"/>
  <c r="N51" i="14"/>
  <c r="Q51" i="14" s="1"/>
  <c r="E15" i="14"/>
  <c r="F15" i="14" s="1"/>
  <c r="N14" i="14"/>
  <c r="Q14" i="14" s="1"/>
  <c r="F13" i="14"/>
  <c r="N13" i="14"/>
  <c r="Q9" i="16"/>
  <c r="Q7" i="16"/>
  <c r="N15" i="14" l="1"/>
  <c r="Q15" i="14" s="1"/>
  <c r="Q13" i="14"/>
  <c r="F18" i="9"/>
  <c r="F19" i="9"/>
  <c r="F22" i="9"/>
  <c r="C4" i="9" l="1"/>
  <c r="C3" i="9"/>
  <c r="C1" i="9" l="1"/>
  <c r="F101" i="9" l="1"/>
  <c r="C11" i="9" l="1"/>
  <c r="D9" i="9" s="1"/>
  <c r="H91" i="9" l="1"/>
  <c r="H93" i="9"/>
  <c r="H92" i="9"/>
  <c r="H100" i="9"/>
  <c r="H68" i="9"/>
  <c r="H69" i="9"/>
  <c r="H50" i="9"/>
  <c r="H51" i="9"/>
  <c r="H44" i="9"/>
  <c r="H43" i="9"/>
  <c r="H29" i="9"/>
  <c r="H30" i="9"/>
  <c r="H33" i="9"/>
  <c r="H32" i="9"/>
  <c r="H95" i="9"/>
  <c r="H96" i="9"/>
  <c r="H97" i="9"/>
  <c r="H90" i="9"/>
  <c r="H98" i="9"/>
  <c r="H101" i="9"/>
  <c r="H89" i="9"/>
  <c r="H94" i="9"/>
  <c r="H28" i="9"/>
  <c r="H61" i="9"/>
  <c r="H54" i="9"/>
  <c r="E34" i="8" s="1"/>
  <c r="H45" i="9"/>
  <c r="H57" i="9"/>
  <c r="H35" i="9"/>
  <c r="E32" i="8" s="1"/>
  <c r="H48" i="9"/>
  <c r="H62" i="9"/>
  <c r="H36" i="9"/>
  <c r="H42" i="9"/>
  <c r="H52" i="9"/>
  <c r="H66" i="9"/>
  <c r="H41" i="9"/>
  <c r="H65" i="9"/>
  <c r="H39" i="9"/>
  <c r="H38" i="9"/>
  <c r="H49" i="9"/>
  <c r="H67" i="9"/>
  <c r="H63" i="9"/>
  <c r="H40" i="9"/>
  <c r="H37" i="9"/>
  <c r="H64" i="9"/>
  <c r="H60" i="9"/>
  <c r="H70" i="9"/>
  <c r="H47" i="9"/>
  <c r="E33" i="8" s="1"/>
  <c r="H59" i="9"/>
  <c r="E35" i="8" s="1"/>
  <c r="D10" i="9"/>
  <c r="I59" i="9" s="1"/>
  <c r="F35" i="8" s="1"/>
  <c r="I91" i="9" l="1"/>
  <c r="I92" i="9"/>
  <c r="I93" i="9"/>
  <c r="I100" i="9"/>
  <c r="I68" i="9"/>
  <c r="I69" i="9"/>
  <c r="I51" i="9"/>
  <c r="I50" i="9"/>
  <c r="I43" i="9"/>
  <c r="I44" i="9"/>
  <c r="I29" i="9"/>
  <c r="I30" i="9"/>
  <c r="I33" i="9"/>
  <c r="I32" i="9"/>
  <c r="I96" i="9"/>
  <c r="I97" i="9"/>
  <c r="I98" i="9"/>
  <c r="I95" i="9"/>
  <c r="I101" i="9"/>
  <c r="I89" i="9"/>
  <c r="I90" i="9"/>
  <c r="I94" i="9"/>
  <c r="D11" i="9"/>
  <c r="H107" i="9" s="1"/>
  <c r="I54" i="9"/>
  <c r="F34" i="8" s="1"/>
  <c r="I48" i="9"/>
  <c r="I60" i="9"/>
  <c r="I57" i="9"/>
  <c r="I52" i="9"/>
  <c r="I35" i="9"/>
  <c r="F32" i="8" s="1"/>
  <c r="I61" i="9"/>
  <c r="I63" i="9"/>
  <c r="I28" i="9"/>
  <c r="I45" i="9"/>
  <c r="I67" i="9"/>
  <c r="I64" i="9"/>
  <c r="I37" i="9"/>
  <c r="I66" i="9"/>
  <c r="I40" i="9"/>
  <c r="I41" i="9"/>
  <c r="I49" i="9"/>
  <c r="I42" i="9"/>
  <c r="I38" i="9"/>
  <c r="I39" i="9"/>
  <c r="I36" i="9"/>
  <c r="I62" i="9"/>
  <c r="I65" i="9"/>
  <c r="I70" i="9"/>
  <c r="I47" i="9"/>
  <c r="F33" i="8" s="1"/>
  <c r="I24" i="9" l="1"/>
  <c r="F31" i="8" s="1"/>
  <c r="H20" i="9"/>
  <c r="H21" i="9"/>
  <c r="H81" i="9"/>
  <c r="H80" i="9"/>
  <c r="H18" i="9"/>
  <c r="H104" i="9"/>
  <c r="H106" i="9"/>
  <c r="H108" i="9"/>
  <c r="H105" i="9"/>
  <c r="H103" i="9"/>
  <c r="H19" i="9"/>
  <c r="H22" i="9"/>
  <c r="H77" i="9"/>
  <c r="H76" i="9"/>
  <c r="H82" i="9"/>
  <c r="H74" i="9"/>
  <c r="H79" i="9"/>
  <c r="H75" i="9"/>
  <c r="H78" i="9"/>
  <c r="H73" i="9"/>
  <c r="H72" i="9"/>
  <c r="E36" i="8" s="1"/>
  <c r="H17" i="9"/>
  <c r="H26" i="9"/>
  <c r="D31" i="8"/>
  <c r="D41" i="8" s="1"/>
  <c r="D42" i="8" s="1"/>
  <c r="H27" i="9"/>
  <c r="H16" i="9"/>
  <c r="H25" i="9"/>
  <c r="H24" i="9" l="1"/>
  <c r="E31" i="8" s="1"/>
  <c r="J56" i="16"/>
  <c r="J75" i="16"/>
  <c r="E85" i="14" l="1"/>
  <c r="F85" i="14" s="1"/>
  <c r="G83" i="14" s="1"/>
  <c r="E65" i="14"/>
  <c r="F65" i="14" s="1"/>
  <c r="G64" i="14" s="1"/>
  <c r="Q75" i="16"/>
  <c r="Q56" i="16"/>
  <c r="N65" i="14" l="1"/>
  <c r="Q65" i="14" s="1"/>
  <c r="N85" i="14"/>
  <c r="N83" i="14" s="1"/>
  <c r="Q83" i="14" s="1"/>
  <c r="C22" i="8" s="1"/>
  <c r="A39" i="16"/>
  <c r="B39" i="16" s="1"/>
  <c r="A60" i="14"/>
  <c r="A52" i="16" l="1"/>
  <c r="B52" i="16" s="1"/>
  <c r="Q52" i="16" s="1"/>
  <c r="Q85" i="14"/>
  <c r="E22" i="8"/>
  <c r="J39" i="16"/>
  <c r="Q39" i="16"/>
  <c r="E52" i="16"/>
  <c r="F52" i="16" s="1"/>
  <c r="K52" i="16" s="1"/>
  <c r="J52" i="16"/>
  <c r="C52" i="16" l="1"/>
  <c r="E45" i="14"/>
  <c r="F45" i="14" s="1"/>
  <c r="N45" i="14"/>
  <c r="N12" i="14" s="1"/>
  <c r="N60" i="14"/>
  <c r="E60" i="14"/>
  <c r="F60" i="14" s="1"/>
  <c r="G12" i="14" l="1"/>
  <c r="G47" i="14" s="1"/>
  <c r="Q45" i="14"/>
  <c r="Q60" i="14"/>
  <c r="Q12" i="14" l="1"/>
  <c r="C19" i="8" s="1"/>
  <c r="I12" i="14"/>
  <c r="Q47" i="14" l="1"/>
  <c r="D19" i="8"/>
  <c r="D24" i="8" s="1"/>
  <c r="D25" i="8" s="1"/>
  <c r="D47" i="8" s="1"/>
  <c r="D61" i="8" s="1"/>
  <c r="D138" i="8" l="1"/>
  <c r="D139" i="8"/>
  <c r="D140" i="8"/>
  <c r="D148" i="8"/>
  <c r="D137" i="8"/>
  <c r="D141" i="8"/>
  <c r="D149" i="8"/>
  <c r="D142" i="8"/>
  <c r="D150" i="8"/>
  <c r="D151" i="8"/>
  <c r="D152" i="8"/>
  <c r="D143" i="8"/>
  <c r="D144" i="8"/>
  <c r="D145" i="8"/>
  <c r="D153" i="8"/>
  <c r="D146" i="8"/>
  <c r="D154" i="8"/>
  <c r="D147" i="8"/>
  <c r="D155" i="8"/>
  <c r="D118" i="8"/>
  <c r="D120" i="8"/>
  <c r="D117" i="8"/>
  <c r="D119" i="8"/>
  <c r="D121" i="8"/>
  <c r="D115" i="8"/>
  <c r="D116" i="8"/>
  <c r="D102" i="8"/>
  <c r="D106" i="8"/>
  <c r="D109" i="8"/>
  <c r="D99" i="8"/>
  <c r="D101" i="8"/>
  <c r="D108" i="8"/>
  <c r="D100" i="8"/>
  <c r="D107" i="8"/>
  <c r="D103" i="8"/>
  <c r="D110" i="8"/>
  <c r="C20" i="8"/>
  <c r="F20" i="8" s="1"/>
  <c r="N47" i="14"/>
  <c r="A71" i="16"/>
  <c r="B71" i="16" s="1"/>
  <c r="A76" i="15"/>
  <c r="A75" i="15"/>
  <c r="A70" i="16"/>
  <c r="B70" i="16" s="1"/>
  <c r="A74" i="15"/>
  <c r="A69" i="16"/>
  <c r="B69" i="16" s="1"/>
  <c r="E20" i="8" l="1"/>
  <c r="E69" i="16"/>
  <c r="F69" i="16" s="1"/>
  <c r="K69" i="16" s="1"/>
  <c r="J69" i="16"/>
  <c r="Q69" i="16"/>
  <c r="C69" i="16"/>
  <c r="Q70" i="16"/>
  <c r="J70" i="16"/>
  <c r="J71" i="16"/>
  <c r="Q71" i="16"/>
  <c r="E79" i="14" l="1"/>
  <c r="F79" i="14" s="1"/>
  <c r="Q79" i="14" s="1"/>
  <c r="N79" i="14"/>
  <c r="E80" i="14"/>
  <c r="F80" i="14" s="1"/>
  <c r="Q80" i="14" s="1"/>
  <c r="N80" i="14"/>
  <c r="N78" i="14"/>
  <c r="E78" i="14"/>
  <c r="F78" i="14" s="1"/>
  <c r="N64" i="14" l="1"/>
  <c r="Q78" i="14"/>
  <c r="Q64" i="14" l="1"/>
  <c r="C21" i="8" s="1"/>
  <c r="F21" i="8" l="1"/>
  <c r="E21" i="8"/>
  <c r="A105" i="15"/>
  <c r="A100" i="16"/>
  <c r="B100" i="16" s="1"/>
  <c r="A106" i="15"/>
  <c r="A101" i="16"/>
  <c r="B101" i="16"/>
  <c r="J101" i="16" s="1"/>
  <c r="A104" i="15"/>
  <c r="A99" i="16"/>
  <c r="B99" i="16" s="1"/>
  <c r="A103" i="15"/>
  <c r="A98" i="16"/>
  <c r="B98" i="16" s="1"/>
  <c r="Q100" i="16" l="1"/>
  <c r="C100" i="16"/>
  <c r="J100" i="16"/>
  <c r="E100" i="16"/>
  <c r="F100" i="16" s="1"/>
  <c r="K100" i="16" s="1"/>
  <c r="J98" i="16"/>
  <c r="Q98" i="16"/>
  <c r="D98" i="16"/>
  <c r="E98" i="16"/>
  <c r="F98" i="16" s="1"/>
  <c r="K98" i="16" s="1"/>
  <c r="E112" i="14"/>
  <c r="F112" i="14" s="1"/>
  <c r="Q112" i="14" s="1"/>
  <c r="N112" i="14"/>
  <c r="E99" i="16"/>
  <c r="F99" i="16" s="1"/>
  <c r="K99" i="16" s="1"/>
  <c r="J99" i="16"/>
  <c r="Q99" i="16"/>
  <c r="D99" i="16"/>
  <c r="Q101" i="16"/>
  <c r="E109" i="14" l="1"/>
  <c r="F109" i="14" s="1"/>
  <c r="N109" i="14"/>
  <c r="E110" i="14"/>
  <c r="F110" i="14" s="1"/>
  <c r="Q110" i="14" s="1"/>
  <c r="N110" i="14"/>
  <c r="N111" i="14"/>
  <c r="E111" i="14"/>
  <c r="F111" i="14" s="1"/>
  <c r="Q111" i="14" s="1"/>
  <c r="N99" i="14" l="1"/>
  <c r="N114" i="14" s="1"/>
  <c r="G99" i="14"/>
  <c r="Q109" i="14"/>
  <c r="G114" i="14" l="1"/>
  <c r="Q99" i="14"/>
  <c r="C23" i="8" s="1"/>
  <c r="C24" i="8" l="1"/>
  <c r="F23" i="8"/>
  <c r="E23" i="8"/>
  <c r="E24" i="8" s="1"/>
  <c r="E26" i="8" s="1"/>
  <c r="Q114" i="14"/>
  <c r="U20" i="16"/>
  <c r="C88" i="9" s="1"/>
  <c r="C87" i="9" l="1"/>
  <c r="C15" i="9" s="1"/>
  <c r="F88" i="9"/>
  <c r="F24" i="8"/>
  <c r="F27" i="8" s="1"/>
  <c r="H88" i="9" l="1"/>
  <c r="I88" i="9"/>
  <c r="C10" i="8"/>
  <c r="G10" i="8" s="1"/>
  <c r="F87" i="9"/>
  <c r="D130" i="8"/>
  <c r="D126" i="8"/>
  <c r="D69" i="8"/>
  <c r="D75" i="8"/>
  <c r="D67" i="8"/>
  <c r="D71" i="8"/>
  <c r="D94" i="8"/>
  <c r="D125" i="8"/>
  <c r="D87" i="8"/>
  <c r="D78" i="8"/>
  <c r="D85" i="8"/>
  <c r="D132" i="8"/>
  <c r="D62" i="8"/>
  <c r="D129" i="8"/>
  <c r="D77" i="8"/>
  <c r="D68" i="8"/>
  <c r="D122" i="8"/>
  <c r="D74" i="8"/>
  <c r="D93" i="8"/>
  <c r="D83" i="8"/>
  <c r="D123" i="8"/>
  <c r="D70" i="8"/>
  <c r="D92" i="8"/>
  <c r="D131" i="8"/>
  <c r="D84" i="8"/>
  <c r="D124" i="8"/>
  <c r="D91" i="8"/>
  <c r="D127" i="8"/>
  <c r="D90" i="8"/>
  <c r="D76" i="8"/>
  <c r="D128" i="8"/>
  <c r="D86" i="8"/>
  <c r="C38" i="8" l="1"/>
  <c r="C41" i="8" s="1"/>
  <c r="C47" i="8" s="1"/>
  <c r="F15" i="9"/>
  <c r="H87" i="9"/>
  <c r="E38" i="8" s="1"/>
  <c r="E41" i="8" s="1"/>
  <c r="I87" i="9"/>
  <c r="F38" i="8" s="1"/>
  <c r="F41" i="8" s="1"/>
  <c r="F44" i="8" l="1"/>
  <c r="F47" i="8" s="1"/>
  <c r="D56" i="8" s="1"/>
  <c r="E43" i="8"/>
  <c r="E47" i="8" s="1"/>
  <c r="D53" i="8" s="1"/>
  <c r="C11" i="8"/>
  <c r="G11"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Stefan Gerland</author>
    <author>Autor</author>
  </authors>
  <commentList>
    <comment ref="B6" authorId="0" shapeId="0" xr:uid="{00000000-0006-0000-0200-000001000000}">
      <text>
        <r>
          <rPr>
            <b/>
            <sz val="8"/>
            <color indexed="81"/>
            <rFont val="Tahoma"/>
            <family val="2"/>
          </rPr>
          <t>Mitarbeiter die nicht nach Tarifvertrag vergütet werden - Bitte AT eintragen</t>
        </r>
        <r>
          <rPr>
            <sz val="8"/>
            <color indexed="81"/>
            <rFont val="Tahoma"/>
            <family val="2"/>
          </rPr>
          <t xml:space="preserve">
</t>
        </r>
      </text>
    </comment>
    <comment ref="I6" authorId="1" shapeId="0" xr:uid="{00000000-0006-0000-0200-000002000000}">
      <text>
        <r>
          <rPr>
            <b/>
            <sz val="8"/>
            <color indexed="81"/>
            <rFont val="Tahoma"/>
            <family val="2"/>
          </rPr>
          <t>Hierzu zählen u. a. tarifliche Kinder- und Familienzulagen, Zulage gemäß § 52 TVöD usw.</t>
        </r>
      </text>
    </comment>
    <comment ref="R6" authorId="1" shapeId="0" xr:uid="{00000000-0006-0000-0200-000003000000}">
      <text>
        <r>
          <rPr>
            <b/>
            <sz val="8"/>
            <color indexed="81"/>
            <rFont val="Tahoma"/>
            <family val="2"/>
          </rPr>
          <t>gilt nur in  den Tarifwerken TvöD-VKA und SuE</t>
        </r>
        <r>
          <rPr>
            <sz val="8"/>
            <color indexed="81"/>
            <rFont val="Tahoma"/>
            <family val="2"/>
          </rPr>
          <t xml:space="preserve">
</t>
        </r>
      </text>
    </comment>
    <comment ref="L7" authorId="1" shapeId="0" xr:uid="{00000000-0006-0000-0200-000004000000}">
      <text>
        <r>
          <rPr>
            <b/>
            <sz val="8"/>
            <color indexed="81"/>
            <rFont val="Tahoma"/>
            <family val="2"/>
          </rPr>
          <t>Richtwert</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Stefan Gerland</author>
  </authors>
  <commentList>
    <comment ref="S24" authorId="0" shapeId="0" xr:uid="{00000000-0006-0000-0300-000001000000}">
      <text>
        <r>
          <rPr>
            <b/>
            <sz val="9"/>
            <color indexed="81"/>
            <rFont val="Tahoma"/>
            <family val="2"/>
          </rPr>
          <t>Umlagesatz der Zusatzversorgungs-kasse eintragen</t>
        </r>
        <r>
          <rPr>
            <sz val="9"/>
            <color indexed="81"/>
            <rFont val="Tahoma"/>
            <family val="2"/>
          </rPr>
          <t xml:space="preserve">
</t>
        </r>
      </text>
    </comment>
    <comment ref="W24" authorId="0" shapeId="0" xr:uid="{00000000-0006-0000-0300-000002000000}">
      <text>
        <r>
          <rPr>
            <b/>
            <sz val="9"/>
            <color indexed="81"/>
            <rFont val="Tahoma"/>
            <family val="2"/>
          </rPr>
          <t xml:space="preserve">Zur Überprüfung kann gern das monatliche Bruttoentgelt des AN aus dem Tabellenblatt "PK AN-Brutto" Spalte "V" eingetragen werden.
</t>
        </r>
        <r>
          <rPr>
            <sz val="9"/>
            <color indexed="81"/>
            <rFont val="Tahoma"/>
            <family val="2"/>
          </rPr>
          <t xml:space="preserve">
</t>
        </r>
      </text>
    </comment>
    <comment ref="S34" authorId="0" shapeId="0" xr:uid="{00000000-0006-0000-0300-000003000000}">
      <text>
        <r>
          <rPr>
            <b/>
            <sz val="9"/>
            <color indexed="81"/>
            <rFont val="Tahoma"/>
            <family val="2"/>
          </rPr>
          <t>Umlagesatz für das Sanierungsgeld der Zusatzversorgungs-kasse eintragen.</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Geminger, Olga</author>
    <author>Eisenmann, Oliver</author>
  </authors>
  <commentList>
    <comment ref="A16" authorId="0" shapeId="0" xr:uid="{00000000-0006-0000-0500-000001000000}">
      <text>
        <r>
          <rPr>
            <sz val="9"/>
            <color indexed="81"/>
            <rFont val="Tahoma"/>
            <family val="2"/>
          </rPr>
          <t xml:space="preserve">Aufwendungen für Wasser, Strom und Heizkosten
</t>
        </r>
      </text>
    </comment>
    <comment ref="A35" authorId="0" shapeId="0" xr:uid="{00000000-0006-0000-0500-000002000000}">
      <text>
        <r>
          <rPr>
            <sz val="9"/>
            <color indexed="81"/>
            <rFont val="Tahoma"/>
            <family val="2"/>
          </rPr>
          <t>- Bürobedarf, Drucksachen, Vordrucke, EDV-Kosten
- Portokosten, Kleinfrachten, Bankgebühren
- Telekommunikation
- Tagungen, Gästebetreuung, Repräsentationskosten
- Werbeaufwand
- Beratungskosten, Prüfung-, Gerichts- u.Anwaltsgebühren
- Fachzeitschriften
- Sonstige allgemeine Verwaltungskosten</t>
        </r>
      </text>
    </comment>
    <comment ref="A47" authorId="0" shapeId="0" xr:uid="{00000000-0006-0000-0500-000003000000}">
      <text>
        <r>
          <rPr>
            <sz val="9"/>
            <color indexed="81"/>
            <rFont val="Tahoma"/>
            <family val="2"/>
          </rPr>
          <t xml:space="preserve">Medizinische Artikel, Verbandsmittel
</t>
        </r>
      </text>
    </comment>
    <comment ref="A54" authorId="0" shapeId="0" xr:uid="{00000000-0006-0000-0500-000004000000}">
      <text>
        <r>
          <rPr>
            <sz val="9"/>
            <color indexed="81"/>
            <rFont val="Tahoma"/>
            <family val="2"/>
          </rPr>
          <t xml:space="preserve">Reinigungs-, Putzmaterial
</t>
        </r>
      </text>
    </comment>
    <comment ref="A84" authorId="1" shapeId="0" xr:uid="{00000000-0006-0000-0500-000005000000}">
      <text>
        <r>
          <rPr>
            <sz val="9"/>
            <color indexed="81"/>
            <rFont val="Tahoma"/>
            <family val="2"/>
          </rPr>
          <t>Keine Darlehenszinsen!</t>
        </r>
      </text>
    </comment>
    <comment ref="C104" authorId="1" shapeId="0" xr:uid="{326E12AF-B0B1-472B-9081-D6CC4A9B648E}">
      <text>
        <r>
          <rPr>
            <sz val="9"/>
            <color indexed="81"/>
            <rFont val="Segoe UI"/>
            <family val="2"/>
          </rPr>
          <t xml:space="preserve">Bitte die Werte mit einem negativen Vorzeichen eintragen
</t>
        </r>
      </text>
    </comment>
    <comment ref="C105" authorId="1" shapeId="0" xr:uid="{99CF4C07-509A-41EC-8DBF-A21CA9FB40BD}">
      <text>
        <r>
          <rPr>
            <sz val="9"/>
            <color indexed="81"/>
            <rFont val="Segoe UI"/>
            <family val="2"/>
          </rPr>
          <t>Bitte die Werte mit einem negativen Vorzeichen eintragen</t>
        </r>
      </text>
    </comment>
    <comment ref="C106" authorId="1" shapeId="0" xr:uid="{41F898C9-7A3F-442C-8C20-7B69B8D8202F}">
      <text>
        <r>
          <rPr>
            <sz val="9"/>
            <color indexed="81"/>
            <rFont val="Segoe UI"/>
            <family val="2"/>
          </rPr>
          <t>Bitte die Werte mit einem negativen Vorzeichen eintragen</t>
        </r>
      </text>
    </comment>
    <comment ref="C107" authorId="1" shapeId="0" xr:uid="{0E9E9E69-F700-45CB-BE92-56F4E2AB5FC0}">
      <text>
        <r>
          <rPr>
            <sz val="9"/>
            <color indexed="81"/>
            <rFont val="Segoe UI"/>
            <family val="2"/>
          </rPr>
          <t>Bitte die Werte mit einem negativen Vorzeichen eintragen</t>
        </r>
      </text>
    </comment>
    <comment ref="C108" authorId="1" shapeId="0" xr:uid="{298CF7AE-AE63-4431-B77E-F3CEE464061C}">
      <text>
        <r>
          <rPr>
            <sz val="9"/>
            <color indexed="81"/>
            <rFont val="Segoe UI"/>
            <family val="2"/>
          </rPr>
          <t>Bitte die Werte mit einem negativen Vorzeichen eintragen</t>
        </r>
      </text>
    </comment>
    <comment ref="C111" authorId="1" shapeId="0" xr:uid="{4104A390-4AE4-4DC7-BDEA-B28B9413822C}">
      <text>
        <r>
          <rPr>
            <sz val="9"/>
            <color indexed="81"/>
            <rFont val="Segoe UI"/>
            <family val="2"/>
          </rPr>
          <t>Bitte die Werte mit einem negativen Vorzeichen eintragen</t>
        </r>
      </text>
    </comment>
    <comment ref="C112" authorId="1" shapeId="0" xr:uid="{A57B91E1-423A-40E6-A9F1-0BDBBAA85E9A}">
      <text>
        <r>
          <rPr>
            <sz val="9"/>
            <color indexed="81"/>
            <rFont val="Segoe UI"/>
            <family val="2"/>
          </rPr>
          <t>Bitte die Werte mit einem negativen Vorzeichen eintragen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Eisenmann, Oliver</author>
  </authors>
  <commentList>
    <comment ref="B7" authorId="0" shapeId="0" xr:uid="{00000000-0006-0000-0600-000001000000}">
      <text>
        <r>
          <rPr>
            <sz val="9"/>
            <color indexed="81"/>
            <rFont val="Tahoma"/>
            <family val="2"/>
          </rPr>
          <t xml:space="preserve">Der Begriff der Kostensätze nach § 12 Abs. 4 WVO entspricht dem Begriff der Vergütungen nach § 58 Abs. 3 SGB IX. Dazu gehören nicht die Fahrkosten, die Sozialversicherungsbeiträge und das Arbeitsförderungsgeld. Sofern zusätzlich Verpflegungskosten gezahlt werden und diese nicht in den Kostensätzen enthalten sind, sind diese hinzuzurechnen.
</t>
        </r>
      </text>
    </comment>
    <comment ref="B11" authorId="0" shapeId="0" xr:uid="{00000000-0006-0000-0600-000002000000}">
      <text>
        <r>
          <rPr>
            <sz val="9"/>
            <color indexed="81"/>
            <rFont val="Tahoma"/>
            <family val="2"/>
          </rPr>
          <t>Die Beträge zu 1 und 2 sowie 4 und 5 können zusammengefasst werden, solange die Aufteilung aufgrund einer fehlenden oder nicht ausreichend differenzierten Leistungs- und Vergütungsvereinbarung noch nicht möglich ist.
Die Beträge sind aus der Leistungs- und Vergütungsvereinbarung abzuleiten, sobald diese abgeschlossen ist. Bis dahin ist die Aufteilung nach der Einschätzung der Werkstattträger ggf. auf der Grundlage alter Absprachen oder Vereinbarungen vorzunehmen.</t>
        </r>
      </text>
    </comment>
    <comment ref="B12" authorId="0" shapeId="0" xr:uid="{00000000-0006-0000-0600-000003000000}">
      <text>
        <r>
          <rPr>
            <sz val="9"/>
            <color indexed="81"/>
            <rFont val="Tahoma"/>
            <family val="2"/>
          </rPr>
          <t>Die Beträge zu 1 und 2 sowie 4 und 5 können zusammengefasst werden, solange die Aufteilung aufgrund einer fehlenden oder nicht ausreichend differenzierten Leistungs- und Vergütungsvereinbarung noch nicht möglich ist.
Die Beträge sind aus der Leistungs- und Vergütungsvereinbarung abzuleiten, sobald diese abgeschlossen ist. Bis dahin ist die Aufteilung nach der Einschätzung der Werkstattträger ggf. auf der Grundlage alter Absprachen oder Vereinbarungen vorzunehmen.</t>
        </r>
      </text>
    </comment>
    <comment ref="B13" authorId="0" shapeId="0" xr:uid="{00000000-0006-0000-0600-000004000000}">
      <text>
        <r>
          <rPr>
            <sz val="9"/>
            <color indexed="81"/>
            <rFont val="Tahoma"/>
            <family val="2"/>
          </rPr>
          <t>Die Beträge sind aus der Leistungs- und Vergütungsvereinbarung abzuleiten, sobald diese abgeschlossen ist. Bis dahin ist die Aufteilung nach der Einschätzung der Werkstattträger ggf. auf der Grundlage alter Absprachen oder Vereinbarungen vorzunehmen.</t>
        </r>
      </text>
    </comment>
    <comment ref="B14" authorId="0" shapeId="0" xr:uid="{00000000-0006-0000-0600-000005000000}">
      <text>
        <r>
          <rPr>
            <sz val="9"/>
            <color indexed="81"/>
            <rFont val="Tahoma"/>
            <family val="2"/>
          </rPr>
          <t xml:space="preserve">Die Beträge zu 1 und 2 sowie 4 und 5 können zusammengefasst werden, solange die Aufteilung aufgrund einer fehlenden oder nicht ausreichend differenzierten Leistungs- und Vergütungsvereinbarung noch nicht möglich ist.
Die Beträge sind aus der Leistungs- und Vergütungsvereinbarung abzuleiten, sobald diese abgeschlossen ist. Bis dahin ist die Aufteilung nach der Einschätzung der Werkstattträger ggf. auf der Grundlage alter Absprachen oder Vereinbarungen vorzunehmen.
</t>
        </r>
      </text>
    </comment>
    <comment ref="B15" authorId="0" shapeId="0" xr:uid="{00000000-0006-0000-0600-000006000000}">
      <text>
        <r>
          <rPr>
            <sz val="9"/>
            <color indexed="81"/>
            <rFont val="Tahoma"/>
            <family val="2"/>
          </rPr>
          <t>Die Beträge zu 1 und 2 sowie 4 und 5 können zusammengefasst werden, solange die Aufteilung aufgrund einer fehlenden oder nicht ausreichend differenzierten Leistungs- und Vergütungsvereinbarung noch nicht möglich ist.
Die Beträge sind aus der Leistungs- und Vergütungsvereinbarung abzuleiten, sobald diese abgeschlossen ist. Bis dahin ist die Aufteilung nach der Einschätzung der Werkstattträger ggf. auf der Grundlage alter Absprachen oder Vereinbarungen vorzunehmen.</t>
        </r>
      </text>
    </comment>
    <comment ref="B16" authorId="0" shapeId="0" xr:uid="{00000000-0006-0000-0600-000007000000}">
      <text>
        <r>
          <rPr>
            <sz val="9"/>
            <color indexed="81"/>
            <rFont val="Tahoma"/>
            <family val="2"/>
          </rPr>
          <t>Die Beträge sind aus der Leistungs- und Vergütungsvereinbarung abzuleiten, sobald diese abgeschlossen ist. Bis dahin ist die Aufteilung nach der Einschätzung der Werkstattträger ggf. auf der Grundlage alter Absprachen oder Vereinbarungen vorzunehmen.</t>
        </r>
      </text>
    </comment>
    <comment ref="B17" authorId="0" shapeId="0" xr:uid="{00000000-0006-0000-0600-000008000000}">
      <text>
        <r>
          <rPr>
            <sz val="9"/>
            <color indexed="81"/>
            <rFont val="Tahoma"/>
            <family val="2"/>
          </rPr>
          <t>Bei diesem Betrag handelt es sich um einen evtl. entstandenen Verlustvortrag aus einer früheren Wirtschaftsperiode, sofern dieser Betrag nicht durch "Drittmittel des Trägers" ausgeglichen werden kann.</t>
        </r>
      </text>
    </comment>
  </commentList>
</comments>
</file>

<file path=xl/sharedStrings.xml><?xml version="1.0" encoding="utf-8"?>
<sst xmlns="http://schemas.openxmlformats.org/spreadsheetml/2006/main" count="723" uniqueCount="409">
  <si>
    <t>Ansprechpartner</t>
  </si>
  <si>
    <t>Aktenzeichen</t>
  </si>
  <si>
    <t>Basisbetrag BiB</t>
  </si>
  <si>
    <t>Wasser, Energie, Brennstoffe</t>
  </si>
  <si>
    <t>Verwaltungsbedarf</t>
  </si>
  <si>
    <t>Medizinischer Bedarf</t>
  </si>
  <si>
    <t>Wirtschaftsbedarf</t>
  </si>
  <si>
    <t>Aufwendungen Fahrzeuge (nicht Beförderungsdienst)</t>
  </si>
  <si>
    <t>Sonstige Kosten</t>
  </si>
  <si>
    <t>Sonstige Erstattungen</t>
  </si>
  <si>
    <t>Erträge</t>
  </si>
  <si>
    <t>Vereinbarungszeitraum</t>
  </si>
  <si>
    <t>Arbeitsbereich / Kombi-BiB</t>
  </si>
  <si>
    <t>Betriebsintegrierte Beschäftigung</t>
  </si>
  <si>
    <t>Name</t>
  </si>
  <si>
    <t>Straße</t>
  </si>
  <si>
    <t>PLZ u. Ort</t>
  </si>
  <si>
    <t>Ort, Datum</t>
  </si>
  <si>
    <t>Ausbildungsqualifikation/ Funktionsgruppe</t>
  </si>
  <si>
    <t>AG Bruttoentgelt multipliziert mit VZK</t>
  </si>
  <si>
    <t>MiniJob</t>
  </si>
  <si>
    <t>FSJ / BFD</t>
  </si>
  <si>
    <t>Honorare</t>
  </si>
  <si>
    <t>Entgelt-gruppe</t>
  </si>
  <si>
    <t>Tarif für den Verein-barungs-zeitraum</t>
  </si>
  <si>
    <t>Monats-entgelt nach Fort-schreibung</t>
  </si>
  <si>
    <t>Zulagen gemäß Tarifvertrag</t>
  </si>
  <si>
    <t>persönliche Zulagen</t>
  </si>
  <si>
    <t>Vermögens-wirksame Leistungen</t>
  </si>
  <si>
    <t>Monats-entgelt</t>
  </si>
  <si>
    <t>tarifliche Einmalzahlungen            (13. Gehalt) / Leistungsprämien</t>
  </si>
  <si>
    <t>Leistungsentgelt</t>
  </si>
  <si>
    <t>Arbeitnehmer-bruttoentgelt pro Jahr</t>
  </si>
  <si>
    <t>nachrichtlich Arbeitnehmer-bruttoentgelt pro Monat</t>
  </si>
  <si>
    <t>Betrag</t>
  </si>
  <si>
    <t>MiniJob Pauschale</t>
  </si>
  <si>
    <t>Sozial-versicherungs-beiträge und Umlagen</t>
  </si>
  <si>
    <t>Zusatzversorgung inkl. Sanierungsgeld und Sozialversicherung und Pauschalsteuer</t>
  </si>
  <si>
    <t>Arbeitgeber Bruttoentgelt pro Jahr</t>
  </si>
  <si>
    <t>Prozent</t>
  </si>
  <si>
    <t>individueller Jahresbetrag</t>
  </si>
  <si>
    <t>-</t>
  </si>
  <si>
    <t>./.</t>
  </si>
  <si>
    <t>Materialkosten</t>
  </si>
  <si>
    <t>Kostenart</t>
  </si>
  <si>
    <t xml:space="preserve"> =</t>
  </si>
  <si>
    <t>Nettoproduktionserlös</t>
  </si>
  <si>
    <t>bis</t>
  </si>
  <si>
    <t>Ermittlung des Abzugs der unternehmensüblichen Anteile</t>
  </si>
  <si>
    <t>Maßnahme-
betrag</t>
  </si>
  <si>
    <t>Basisbetrag</t>
  </si>
  <si>
    <t>BiB</t>
  </si>
  <si>
    <t>Öffentlichkeitsarbeit</t>
  </si>
  <si>
    <t>Steuern, Abgaben, Versicherungen (ohne Kfz)</t>
  </si>
  <si>
    <t>Zinsen und zinsähnliche Aufwendungen</t>
  </si>
  <si>
    <t>Sonstige ordentliche Erträge</t>
  </si>
  <si>
    <t xml:space="preserve">Version vom </t>
  </si>
  <si>
    <t>Leistungserbringer</t>
  </si>
  <si>
    <t>Büromaterial</t>
  </si>
  <si>
    <t>Anerkennungsfähige Kosten / Erträge</t>
  </si>
  <si>
    <t>Eigenbeteiligung Zubereitung Mittagsverpflegung</t>
  </si>
  <si>
    <t>AB / Kombi-BiB</t>
  </si>
  <si>
    <t>Verteilerschlüssel</t>
  </si>
  <si>
    <t>Bereich</t>
  </si>
  <si>
    <t>Abr.-tage</t>
  </si>
  <si>
    <t>Insgesamt</t>
  </si>
  <si>
    <t>Aufteilung in %</t>
  </si>
  <si>
    <t>Verwaltungsdienst</t>
  </si>
  <si>
    <t>Zubereitung Mittagsverpflegung</t>
  </si>
  <si>
    <t>Praktikant:innen</t>
  </si>
  <si>
    <t>Eckdaten Zusatzversorgung</t>
  </si>
  <si>
    <t>Exemplarische Berechnung für die Daten Spalte G</t>
  </si>
  <si>
    <t>monatliches AN Bruttoentgelt</t>
  </si>
  <si>
    <t>Umlage ZVK Arbeitgeber</t>
  </si>
  <si>
    <t>davon steuerfrei (§3 Nr.56 EStG)</t>
  </si>
  <si>
    <t>abzüglich steuerfrei =</t>
  </si>
  <si>
    <t>davon pauschal zu versteuern bis zu</t>
  </si>
  <si>
    <t>pauschal zu versteuern =</t>
  </si>
  <si>
    <t>davon sozialversicherungsfrei</t>
  </si>
  <si>
    <t>abzüglich soz.frei =</t>
  </si>
  <si>
    <t>soz.frei dividiert Umlage mal Prozent</t>
  </si>
  <si>
    <t>auf 100€ ZV-AG entfallen =</t>
  </si>
  <si>
    <t>abzüglich Freibetrag</t>
  </si>
  <si>
    <t>abzüglich Freibetrag =</t>
  </si>
  <si>
    <t>sozialvers.pflichtig AG</t>
  </si>
  <si>
    <t>Pauschalsteuer</t>
  </si>
  <si>
    <t>Solidaritätszuschlag</t>
  </si>
  <si>
    <t>Kirchensteuer</t>
  </si>
  <si>
    <t>Sanierungsgeld SV und Steuerfrei</t>
  </si>
  <si>
    <t xml:space="preserve">Sanierungsgeld </t>
  </si>
  <si>
    <t>Sozialversicherung und Umlagen</t>
  </si>
  <si>
    <t>Rentenversicherung</t>
  </si>
  <si>
    <t>Krankenversicherung</t>
  </si>
  <si>
    <t>Pflegeversicherung</t>
  </si>
  <si>
    <t>Arbeitslosenversicherung</t>
  </si>
  <si>
    <t>U1 Umlage</t>
  </si>
  <si>
    <t>U2 Umlage</t>
  </si>
  <si>
    <t>Adressnummer Leistungserbringer</t>
  </si>
  <si>
    <t>Summe der vereinbarten Plätze</t>
  </si>
  <si>
    <t>Belegung zum Stichtag</t>
  </si>
  <si>
    <t>Übergangs-
Leistungsgruppe</t>
  </si>
  <si>
    <t>Gesamtaufwendungen</t>
  </si>
  <si>
    <t>Telekommunikation</t>
  </si>
  <si>
    <t>Jahresabschlusskosten</t>
  </si>
  <si>
    <t>Gästebetreuung und Repräsentation</t>
  </si>
  <si>
    <t>Personalmarketing</t>
  </si>
  <si>
    <t>Informationstechnologie (IT) einschließlich Dokumentationssoftware</t>
  </si>
  <si>
    <t>Kraftfahrzeug (KfZ) - Carsharing, zentraler Fahrzeugpool</t>
  </si>
  <si>
    <t xml:space="preserve">Betreuungsleistungen </t>
  </si>
  <si>
    <t>Verwaltung/ Buchhaltung</t>
  </si>
  <si>
    <t>Anrechnung</t>
  </si>
  <si>
    <t>Vollzeitkräfte / 
Multiplikator</t>
  </si>
  <si>
    <t>Summe 
Personalgruppen</t>
  </si>
  <si>
    <t>Entgeltstufe</t>
  </si>
  <si>
    <t>Schicht-zulage gemäß Tarifvertrag</t>
  </si>
  <si>
    <t>Prozentwert</t>
  </si>
  <si>
    <t>Monatsentgelt nach aktueller Tabelle bzw. Vereinbarung</t>
  </si>
  <si>
    <t>durchschnittl. Zusatzbeitragssatz</t>
  </si>
  <si>
    <t>Insolvenzgeldumlage</t>
  </si>
  <si>
    <t>Berufsgenossenschaftsbeitrag</t>
  </si>
  <si>
    <r>
      <t xml:space="preserve">(BGW) - </t>
    </r>
    <r>
      <rPr>
        <i/>
        <sz val="10"/>
        <color theme="1"/>
        <rFont val="Arial"/>
        <family val="2"/>
      </rPr>
      <t>nachrichtlich</t>
    </r>
  </si>
  <si>
    <t>Unterschrift</t>
  </si>
  <si>
    <t>Allgemeine Anmerkungen / Erläuterungen</t>
  </si>
  <si>
    <t>Erläuterung Berichtigung LWV Hessen</t>
  </si>
  <si>
    <t>Berichtigung LWV Hessen</t>
  </si>
  <si>
    <t>Arbeiterwohlfahrt</t>
  </si>
  <si>
    <t>Caritasverband</t>
  </si>
  <si>
    <t>Der Paritätische Wohlfahrtsverband</t>
  </si>
  <si>
    <t>Deutsches Rotes Kreuz</t>
  </si>
  <si>
    <t>Diakonie Hessen</t>
  </si>
  <si>
    <t>bpA - Bundesverband privater Anbieter sozialer Dienste e.V.</t>
  </si>
  <si>
    <t>VDAB - Verband Deutscher Alten- u. Behindertenhilfe e.V.</t>
  </si>
  <si>
    <t>Kein Dach- / Spitzenverband</t>
  </si>
  <si>
    <t>Ärztlicher und psychologischer Dienst, Sicherheitsingenieur 
(Fachkraft für Arbeitssicherheit)</t>
  </si>
  <si>
    <t>Wasser</t>
  </si>
  <si>
    <t>Energie (Strom)</t>
  </si>
  <si>
    <t>Brennstoffe (zum Beispiel Gas, Öl, Fernwärme)</t>
  </si>
  <si>
    <t xml:space="preserve">Reinigung </t>
  </si>
  <si>
    <t>Inkontinenzmaterial/ Einmalunterlagen/ Erste Hilfe</t>
  </si>
  <si>
    <t>Aufwendungen persönliche Schutzausrüstung</t>
  </si>
  <si>
    <t>Hygiene- und Putzmaterial, Desinfektionsmittel</t>
  </si>
  <si>
    <t>Laufende KfZ- Betriebskosten</t>
  </si>
  <si>
    <t>Kfz- Steuer</t>
  </si>
  <si>
    <t>Kfz- Versicherungen</t>
  </si>
  <si>
    <t>Kfz- Prüfkosten  (TÜV, Abgasprüfung)</t>
  </si>
  <si>
    <t>Abschreibungen Kfz</t>
  </si>
  <si>
    <t>Leasing Kfz</t>
  </si>
  <si>
    <t>Instandhaltung  Kfz</t>
  </si>
  <si>
    <t>Inspektion Kfz</t>
  </si>
  <si>
    <t>Steuern</t>
  </si>
  <si>
    <t>Müllabfuhr</t>
  </si>
  <si>
    <t>Straßenreinigung</t>
  </si>
  <si>
    <t>Entwässerungs- und Kanalgebühren</t>
  </si>
  <si>
    <t>Grundbesitzabgaben</t>
  </si>
  <si>
    <t>Kommunale Abgaben</t>
  </si>
  <si>
    <t>Versicherungen</t>
  </si>
  <si>
    <t xml:space="preserve">Sachkosten FSJ/ BFD </t>
  </si>
  <si>
    <t>Fortbildung</t>
  </si>
  <si>
    <t>Supervision</t>
  </si>
  <si>
    <t>Berufskleidung</t>
  </si>
  <si>
    <t>Fachliteratur</t>
  </si>
  <si>
    <t>Verbandsbeiträge und -umlagen</t>
  </si>
  <si>
    <t>Erstattungen für Inkontinenzmaterial/ 
Einmalunterlagen</t>
  </si>
  <si>
    <t>Erstattungen für FSJ/ BFD</t>
  </si>
  <si>
    <t>Personalkosten</t>
  </si>
  <si>
    <t>Summe Personalkosten</t>
  </si>
  <si>
    <t>Sachkosten</t>
  </si>
  <si>
    <t>Summe Sachkosten</t>
  </si>
  <si>
    <t>Vergütung</t>
  </si>
  <si>
    <t>Vergütung für die Betreuungsleistungen pro Tag</t>
  </si>
  <si>
    <t>Belegung Vollzeit im Vereinbarungszeitraum</t>
  </si>
  <si>
    <t>Erträge (§ 12 Abs. 4 Satz 1 und 2 WVO )</t>
  </si>
  <si>
    <t>Umsatzerlöse des Arbeitsbereiches</t>
  </si>
  <si>
    <t>Zins- und sonstige Erträge aus wirtschaftlicher Tätigkeit des Arbeitsbereiches</t>
  </si>
  <si>
    <t>Summe der von den Rehabilitationsträgern im Arbeitsbereich gezahlten Kostensätze</t>
  </si>
  <si>
    <t>Summe der Erträge</t>
  </si>
  <si>
    <t>Notwendige Kosten des laufenden Betriebs im Arbeitsbereich der Werkstatt (§ 12 Abs. 4 Satz 3 WVO)</t>
  </si>
  <si>
    <t>Personalaufwand zur Erfüllung der fachlichen Anforderungen</t>
  </si>
  <si>
    <t>Personalaufwand zur Erfüllung der werkstattspezifischen wirtschaftlichen Betätigung</t>
  </si>
  <si>
    <t>Personalaufwand zur unternehmensüblichen wirtschaftlichen Betätigung</t>
  </si>
  <si>
    <t>Sachkosten zur Erfüllung der fachlichen Anforderungen</t>
  </si>
  <si>
    <t>Sachkosten zur Erfüllung der werkstattspezifischen wirtschaftlichen Betätigung</t>
  </si>
  <si>
    <t>Sachkosten zur unternehmensüblichen wirtschaftlichen Betätigung</t>
  </si>
  <si>
    <t>Betrag aus Periodenabgrenzung (sofern entstanden und nicht aus anderen Trägermitteln ausgleichbar)</t>
  </si>
  <si>
    <t>Summe der notwendigen Kosten</t>
  </si>
  <si>
    <t>1.</t>
  </si>
  <si>
    <t>I.</t>
  </si>
  <si>
    <t>2.</t>
  </si>
  <si>
    <t>3.</t>
  </si>
  <si>
    <t>II.</t>
  </si>
  <si>
    <t>4.</t>
  </si>
  <si>
    <t>5.</t>
  </si>
  <si>
    <t>6.</t>
  </si>
  <si>
    <t>7.</t>
  </si>
  <si>
    <t>III.</t>
  </si>
  <si>
    <t>Ermittlung Arbeitsergebnisses (§ 12 Abs. 4 Satz 1 WVO)</t>
  </si>
  <si>
    <t>Arbeitsergebnis</t>
  </si>
  <si>
    <t>IV.</t>
  </si>
  <si>
    <t>Telefon</t>
  </si>
  <si>
    <t>E-Mail</t>
  </si>
  <si>
    <t>1. Stammdatenblatt</t>
  </si>
  <si>
    <t>4. Kalkulation Sachkosten und Erträge</t>
  </si>
  <si>
    <t>6. Kalkulierte Vergütung</t>
  </si>
  <si>
    <t>6.1</t>
  </si>
  <si>
    <t>Kalkulatorischer Aufwand</t>
  </si>
  <si>
    <t>6.2</t>
  </si>
  <si>
    <t>6.3</t>
  </si>
  <si>
    <t xml:space="preserve">Vergleichsberechnung Vergütung Basisbetrag alt und neu </t>
  </si>
  <si>
    <t>nachrichtlich Angabe des Jahres der letzten Einzelverhandlung (Unterschrift der Vergütungsvereinbarung) des Basis- und Maßnahmebetrages:</t>
  </si>
  <si>
    <t>nachrichtlich Angabe des Jahres der letzten tariflichen Fortschreibung gem. Beschluss EGH-Kommission (Unterschrift der Vergütungsvereinbarung):</t>
  </si>
  <si>
    <t>Arbeitsbereich (AB), Kombinationsarbeitsplätze Arbeitsbereich / Betriebsintegrierte Beschäftigungsplätze (Kombi-BiB), Betriebsintegrierte Beschäftigungsplätze (BiB)</t>
  </si>
  <si>
    <t>Vollzeit</t>
  </si>
  <si>
    <t>Übergangs-Leistungsgruppe</t>
  </si>
  <si>
    <t>Jahresminuten</t>
  </si>
  <si>
    <t>Jahresstunden</t>
  </si>
  <si>
    <t>Anzahl VK</t>
  </si>
  <si>
    <t>Übergangs-Leistungsgruppe (LG) Vollzeit</t>
  </si>
  <si>
    <t>Übergangs-Leistungsgruppe (LG) red. B-Zeit</t>
  </si>
  <si>
    <t>Bedarfe
min/Woche</t>
  </si>
  <si>
    <t>bisheriges Budgetvolumen</t>
  </si>
  <si>
    <t>6.3.2</t>
  </si>
  <si>
    <t>6.3.1</t>
  </si>
  <si>
    <t>Basisbetrag AB / Kombi-BiB</t>
  </si>
  <si>
    <t>darin enthaltender Investitionsbetrag</t>
  </si>
  <si>
    <t>Vergütung der Betreuungsleistungen pro Tag</t>
  </si>
  <si>
    <t>5. Ermittlung des Abzugs der unternehmensüblichen Anteile</t>
  </si>
  <si>
    <r>
      <t xml:space="preserve">Pauschale Ermittlung des Anteils der unternehmensüblichen, aus den Arbeitserlösen zu finanzierenden Kostenbestandteile der wirtschaftlichen Betätigung (Leitlinie: Anlage 7, Ziffer 4 und 5 der Vereinbarung über die Gestaltung der Pflegesätze in sozialen Einrichtungen in Hessen  in der Fassung vom 01.01.1992). </t>
    </r>
    <r>
      <rPr>
        <b/>
        <sz val="10"/>
        <rFont val="Arial"/>
        <family val="2"/>
      </rPr>
      <t>Siehe auch Beschluss der Vertragskommission vom 27.10.2008 zur Kostenzuordnung in WfbM.</t>
    </r>
    <r>
      <rPr>
        <sz val="10"/>
        <rFont val="Arial"/>
        <family val="2"/>
      </rPr>
      <t xml:space="preserve"> </t>
    </r>
  </si>
  <si>
    <r>
      <t xml:space="preserve">Hiervon 20% pauschal als unternehmensübliche Kosten (§ 12 Abs. 4 WVO i.V.m. § 58 Abs. 3 SGB IX)
=&gt; Übertrag als </t>
    </r>
    <r>
      <rPr>
        <b/>
        <sz val="10"/>
        <rFont val="Arial"/>
        <family val="2"/>
      </rPr>
      <t>negativer</t>
    </r>
    <r>
      <rPr>
        <sz val="10"/>
        <rFont val="Arial"/>
        <family val="2"/>
      </rPr>
      <t xml:space="preserve"> Wert in Tabellenblatt 4. Kalkulation Sachkosten_Erträge</t>
    </r>
  </si>
  <si>
    <r>
      <t xml:space="preserve">Kostenart </t>
    </r>
    <r>
      <rPr>
        <b/>
        <sz val="8"/>
        <rFont val="Arial"/>
        <family val="2"/>
      </rPr>
      <t>nach Anlage 3 des hess. RV nach § 131 SGB IX</t>
    </r>
  </si>
  <si>
    <t>4.1 Sachkosten</t>
  </si>
  <si>
    <t>4.2 Erträge</t>
  </si>
  <si>
    <t>durchschnittl.
AG Bruttoentgelt</t>
  </si>
  <si>
    <t>3A_1. Personalkosten Betreuung</t>
  </si>
  <si>
    <t>Anmerkungen
Leistungserbringer</t>
  </si>
  <si>
    <t>Stellenanteil
ohne VZ = mehr
(-) = weniger</t>
  </si>
  <si>
    <t>Anmerkung zur
Berichtigung</t>
  </si>
  <si>
    <t>Jahresaufwand
ohne VZ = mehr
(-) = weniger</t>
  </si>
  <si>
    <t>3A_2. Personalkosten Leitung der Einrichtung</t>
  </si>
  <si>
    <t>3A_3. Personalkosten Verwaltungsdienst</t>
  </si>
  <si>
    <t>3A_4. Personalkosten Hauswirtschaftlicher Dienst</t>
  </si>
  <si>
    <t>3A_5. Personalkosten Sonstige Dienste</t>
  </si>
  <si>
    <t>3B_1. Personalkosten Betreuung</t>
  </si>
  <si>
    <t>3B_2. Personalkosten Leitung der Einrichtung</t>
  </si>
  <si>
    <t>3B_3. Personalkosten Verwaltungsdienst</t>
  </si>
  <si>
    <t>3B_4. Personalkosten Hauswirtschaftlicher Dienst</t>
  </si>
  <si>
    <t>3B_5. Personalkosten Sonstige Dienste</t>
  </si>
  <si>
    <t>3C_1. Personalkosten Betreuung</t>
  </si>
  <si>
    <t>3C_2. Personalkosten Leitung der Einrichtung</t>
  </si>
  <si>
    <t>3C_3. Personalkosten Verwaltungsdienst</t>
  </si>
  <si>
    <t>3C_4. Personalkosten Hauswirtschaftlicher Dienst</t>
  </si>
  <si>
    <t>3C_5. Personalkosten Sonstige Dienste</t>
  </si>
  <si>
    <t>Die Gewichtung erfolgt im Tabellenblatt PK Zusammenfassung.</t>
  </si>
  <si>
    <t>Berichtigungen LWV Hessen</t>
  </si>
  <si>
    <t>Anmerkungen LWV Hessen</t>
  </si>
  <si>
    <t>4.1.1 Wasser, Energie, Brennstoffe</t>
  </si>
  <si>
    <t>4.1.2 Bezogene Leistungen/ zentrale Dienstleistungen</t>
  </si>
  <si>
    <t>4.1.3 Verwaltungsbedarf</t>
  </si>
  <si>
    <t>4.1.4 Medizinischer Bedarf</t>
  </si>
  <si>
    <t>4.1.5 Wirtschaftsbedarf</t>
  </si>
  <si>
    <t>4.1.6 Aufwendungen Fahrzeuge (nicht Beförderungsdienst)</t>
  </si>
  <si>
    <t>4.1.7 Steuern, Abgaben, Versicherungen (ohne Kfz)</t>
  </si>
  <si>
    <t>4.1.8 Zinsen und zinsähnliche Aufwendungen</t>
  </si>
  <si>
    <t>4.2.1 Sonstige Erstattungen</t>
  </si>
  <si>
    <t>4.2.2 Sonstige ordentliche Erträge</t>
  </si>
  <si>
    <t>Betreuung</t>
  </si>
  <si>
    <t>Leitung der Einrichtung</t>
  </si>
  <si>
    <t>Hauswirtschaftlicher Dienst</t>
  </si>
  <si>
    <t>Sonstige Dienste</t>
  </si>
  <si>
    <t>bereinigter Gesamtaufwand</t>
  </si>
  <si>
    <t>anerkennungsfähige Jahresarbeitsstunden</t>
  </si>
  <si>
    <t>anerkennungsfähige VK Betreuung</t>
  </si>
  <si>
    <t>nachrichtlich: Grundwert je Minute</t>
  </si>
  <si>
    <t>prozentuale Veränderung zum bisherigen Budgetvolumen</t>
  </si>
  <si>
    <t>darin enthaltene Belegung im BiB-Bereich zum Stichtag</t>
  </si>
  <si>
    <t>kalkuliertes Budgetvolumen LE</t>
  </si>
  <si>
    <t>korrigiertes Budgetvolumen LWV Hessen</t>
  </si>
  <si>
    <t>Bitte das Stammdatenblatt ausdrucken und unterschrieben auf dem Postweg inkl. der Erläuterung gem. Nr. 4.1 Abs. 3 des Rahmenvertrages 2 Teilhabe am Arbeitsleben an den LWV Hessen senden (Ständeplatz 6-10, 34117 Kassel). Die ausgefüllte Kalkulationsdatei (in Excel-Format) senden Sie bitte an die zentrale Mail-Adresse beim LWV Hessen (finanzierung-sgb@lwv-hessen.de).</t>
  </si>
  <si>
    <t>tarifliche Wochenarbeitszeit gem. TVöD / Jahresarbeitsstunden je VK</t>
  </si>
  <si>
    <t>tarifliche Wochenarbeitszeit LE / Jahresarbeitsstunden je VK</t>
  </si>
  <si>
    <t>Auslastungsgrad</t>
  </si>
  <si>
    <t>verfügbare Jahresarbeitsstunden je VK gem. Rahmenvertrag</t>
  </si>
  <si>
    <t>verfügbare Jahresarbeitsstunden je VK Leistungserbringer</t>
  </si>
  <si>
    <t>Anerkennungsfähige 
Personalkosten</t>
  </si>
  <si>
    <t>Entgelt-stufe</t>
  </si>
  <si>
    <t>Anerkennungsfähige 
Personalkosten nach
Berichtigung</t>
  </si>
  <si>
    <t>AG Bruttoentgelt je VK pro Jahr</t>
  </si>
  <si>
    <t>4.1.9 Sonstige Kosten</t>
  </si>
  <si>
    <t>→</t>
  </si>
  <si>
    <t>Zinsen</t>
  </si>
  <si>
    <t>6.3.2.1</t>
  </si>
  <si>
    <t>6.3.2.2</t>
  </si>
  <si>
    <t>kalendertägliche
Vergütung</t>
  </si>
  <si>
    <t>Bezogene Leistungen / Zentrale Dienstleistungen</t>
  </si>
  <si>
    <t>6.3.2.3</t>
  </si>
  <si>
    <t>nachrichtlich: tarifliche Steigerung gem. Beschluss EGH-Kommission</t>
  </si>
  <si>
    <t>Tarifwerk</t>
  </si>
  <si>
    <t>Bezeichnung des Standortes</t>
  </si>
  <si>
    <t>AD-Nr. des Standortes</t>
  </si>
  <si>
    <t>Vereinbarte Platzzahl je Standort</t>
  </si>
  <si>
    <t>Pauschale für Leitung, Verwaltung und Facility Management</t>
  </si>
  <si>
    <t>Aufwand / Ertragskalkulation durch Leistungserbringer in €</t>
  </si>
  <si>
    <t>Nachrichtlich:</t>
  </si>
  <si>
    <t xml:space="preserve">Jahresarbeitsstunden wg. prospektiver Belegung </t>
  </si>
  <si>
    <t xml:space="preserve">VK Betreuung wg. prospektiver Belegung </t>
  </si>
  <si>
    <t>Haustechnik/ technischer Dienst (Wartungskosten, ohne Instandhaltung)</t>
  </si>
  <si>
    <t>Jahresarbeitsstunden je VK</t>
  </si>
  <si>
    <t>Budgetvolumen Investitionsbetrag</t>
  </si>
  <si>
    <t>Gesamt</t>
  </si>
  <si>
    <t>Maßnahmebetrag je Stunde</t>
  </si>
  <si>
    <t>Basisbetrag AB / Kombi-BiB kalendertäglich</t>
  </si>
  <si>
    <t>Basisbetrag BiB kalendertäglich</t>
  </si>
  <si>
    <t>Maßnahmebetrag 
je Stunde</t>
  </si>
  <si>
    <t>kalendertägliche Vergütung der Basisbeträge</t>
  </si>
  <si>
    <t>Sachkosten Frauenbeauftragte</t>
  </si>
  <si>
    <t>Sachkosten LAG Werkstattrat</t>
  </si>
  <si>
    <t>Sachkosten LAG Frauenbeauftragte</t>
  </si>
  <si>
    <t>Sachkosten Werkstattrat</t>
  </si>
  <si>
    <t>Basisbetrag AB / 
Kombi-BiB 
kalendertäglich
(ohne IB)</t>
  </si>
  <si>
    <t xml:space="preserve">Vergütung Maßnahmebetrag </t>
  </si>
  <si>
    <t xml:space="preserve">Grundwert je Stunde </t>
  </si>
  <si>
    <r>
      <t xml:space="preserve">Spitzenverband </t>
    </r>
    <r>
      <rPr>
        <i/>
        <sz val="9"/>
        <color theme="1"/>
        <rFont val="Arial"/>
        <family val="2"/>
      </rPr>
      <t>(bitte aus dem dropdown auswählen)</t>
    </r>
  </si>
  <si>
    <r>
      <t xml:space="preserve">In die Kalkulation fließen </t>
    </r>
    <r>
      <rPr>
        <b/>
        <sz val="12"/>
        <color rgb="FFFF0000"/>
        <rFont val="Arial"/>
        <family val="2"/>
      </rPr>
      <t>NUR</t>
    </r>
    <r>
      <rPr>
        <sz val="10"/>
        <color theme="1"/>
        <rFont val="Arial"/>
        <family val="2"/>
      </rPr>
      <t xml:space="preserve"> folgende Leistungsbereiche ein:</t>
    </r>
  </si>
  <si>
    <t>Beiträge zur Berufsgenossenschaft</t>
  </si>
  <si>
    <t>1.1. Allgemeine Angaben zum Leistungserbringer</t>
  </si>
  <si>
    <t>1.2. Übersicht Standorte der Leistungserbringung</t>
  </si>
  <si>
    <t>1.3. Allgemeine Anmerkungen</t>
  </si>
  <si>
    <t>Hiermit bestätigen wir die Richtigkeit und Vollständigkeit der von uns eingetragenen Daten in der Kalkulationsdatei, die als Grundlage für die neue Vereinbarung verwendet werden. Das Anwenderhandbuch zu dieser Kalkulation wurde hinreichend beachtet.</t>
  </si>
  <si>
    <r>
      <t xml:space="preserve">Tarifvertrag </t>
    </r>
    <r>
      <rPr>
        <b/>
        <i/>
        <sz val="10"/>
        <color theme="1"/>
        <rFont val="Arial"/>
        <family val="2"/>
      </rPr>
      <t>entspr. Abkürzung verwenden</t>
    </r>
  </si>
  <si>
    <r>
      <t xml:space="preserve">Jahresentgelt </t>
    </r>
    <r>
      <rPr>
        <b/>
        <i/>
        <sz val="10"/>
        <color theme="1"/>
        <rFont val="Arial"/>
        <family val="2"/>
      </rPr>
      <t>(Monatsentgelt multipliziert mit 12)</t>
    </r>
  </si>
  <si>
    <r>
      <rPr>
        <sz val="10"/>
        <color rgb="FFFF0000"/>
        <rFont val="Arial"/>
        <family val="2"/>
      </rPr>
      <t>Hinweis:</t>
    </r>
    <r>
      <rPr>
        <sz val="10"/>
        <color theme="1"/>
        <rFont val="Arial"/>
        <family val="2"/>
      </rPr>
      <t xml:space="preserve"> In dieser Tabelle sind grundsätzlich die Werte für </t>
    </r>
    <r>
      <rPr>
        <b/>
        <sz val="10"/>
        <color theme="1"/>
        <rFont val="Arial"/>
        <family val="2"/>
      </rPr>
      <t>eine</t>
    </r>
    <r>
      <rPr>
        <sz val="10"/>
        <color theme="1"/>
        <rFont val="Arial"/>
        <family val="2"/>
      </rPr>
      <t xml:space="preserve"> 100 % - Stelle bzw. eine Vollzeitstelle (VZK) einzugeben.</t>
    </r>
  </si>
  <si>
    <t>oder
Sonstige Beiträge zur zusätzlichen Altersversorgung</t>
  </si>
  <si>
    <t>3B_Kalkulation Personalkosten_Arbeitgeberbrutto</t>
  </si>
  <si>
    <t>3A_Kalkulation Personalkosten_Arbeitnehmerbrutto</t>
  </si>
  <si>
    <t>3C Kalkulation Personalkosten_Zusammenfassung</t>
  </si>
  <si>
    <t>Gesamtsummen</t>
  </si>
  <si>
    <t>durchschnittl. verfügbare Jahresarbeitsstunden</t>
  </si>
  <si>
    <r>
      <t xml:space="preserve">Unternehmensübliche Anteile </t>
    </r>
    <r>
      <rPr>
        <i/>
        <sz val="10"/>
        <rFont val="Arial"/>
        <family val="2"/>
      </rPr>
      <t>(TB 5 Unternehmensübliche Anteile)</t>
    </r>
  </si>
  <si>
    <t>6.2.1.</t>
  </si>
  <si>
    <t>6.2.2.</t>
  </si>
  <si>
    <t>6.3.3.</t>
  </si>
  <si>
    <t>Version vom</t>
  </si>
  <si>
    <t>Grundwert</t>
  </si>
  <si>
    <t>Betriebsintegrierte 
Beschäftigung</t>
  </si>
  <si>
    <t>kalendertägliche 
Vergütung</t>
  </si>
  <si>
    <t>rechn. ermittelte 
Bedarfe in 
Minuten/Woche</t>
  </si>
  <si>
    <t>Abrechnungstage im Erhebungs-zeitraum</t>
  </si>
  <si>
    <t>Volumen
AB / Kombi-BiB</t>
  </si>
  <si>
    <t>Abrechnungstage 
im Erhebungs-
zeitraum</t>
  </si>
  <si>
    <t>Volumen
BiB</t>
  </si>
  <si>
    <t>Volumen
Maßnahmebetrag</t>
  </si>
  <si>
    <t>Arbeitsbereich
Kombi-BiB</t>
  </si>
  <si>
    <t>Wochen im Jahr</t>
  </si>
  <si>
    <t>Belegung red. im Vereinbarungszeitraum</t>
  </si>
  <si>
    <t>Maßnahmebetrag im Vereinbarungszeitraum</t>
  </si>
  <si>
    <t>Leistungsgruppe</t>
  </si>
  <si>
    <t>Fahrtzeiten-
pauschale
BiB</t>
  </si>
  <si>
    <t>8+</t>
  </si>
  <si>
    <t>Fahrtzeitenpauschale</t>
  </si>
  <si>
    <t>Wert voreinstellen, kann aber überschrieben werden</t>
  </si>
  <si>
    <t>kalkulierte
Betreuungszeiten
AB / Kombi-BiB</t>
  </si>
  <si>
    <t>kalkulierte
Betreuungszeiten
BiB</t>
  </si>
  <si>
    <t>reduzierte Beschäftigung</t>
  </si>
  <si>
    <t>Leistungsgruppen</t>
  </si>
  <si>
    <t>Übergangsleistungsgruppen (Bestandsfälle)</t>
  </si>
  <si>
    <t>Aktenzeichen (neu)</t>
  </si>
  <si>
    <t>Aktenzeichen des LE</t>
  </si>
  <si>
    <t>Prospektive Belegung</t>
  </si>
  <si>
    <t>2. IST-Vergütung Übergangsleistungsgruppen und Leistungsgruppen</t>
  </si>
  <si>
    <t>2.1.</t>
  </si>
  <si>
    <t>2.1.1.</t>
  </si>
  <si>
    <t>2.1.2.</t>
  </si>
  <si>
    <t>2.2.</t>
  </si>
  <si>
    <t>2.2.1.</t>
  </si>
  <si>
    <t>Metzler</t>
  </si>
  <si>
    <t>PerSEH</t>
  </si>
  <si>
    <t>Belegung PerSEH im Vereinbarungszeitraum</t>
  </si>
  <si>
    <t>außerhalb ÜLG 1 bis 7</t>
  </si>
  <si>
    <t>IST-Vergütung Gesamt</t>
  </si>
  <si>
    <t>2.3.</t>
  </si>
  <si>
    <t>2.3.1.</t>
  </si>
  <si>
    <t>nachrichtlich: Belegung Berufsbildungsbereich</t>
  </si>
  <si>
    <t>prospektive Abrechnungstage</t>
  </si>
  <si>
    <t>2.2.1.1.</t>
  </si>
  <si>
    <t>2.2.1.2.</t>
  </si>
  <si>
    <t>2.2.2.</t>
  </si>
  <si>
    <t>2.2.2.1.</t>
  </si>
  <si>
    <t>2.2.2.2.</t>
  </si>
  <si>
    <t>2.2.3.</t>
  </si>
  <si>
    <t>2.2.3.1.</t>
  </si>
  <si>
    <t>2.2.3.2.</t>
  </si>
  <si>
    <t>2.2.4.</t>
  </si>
  <si>
    <t>2.2.4.1.</t>
  </si>
  <si>
    <t>2.4.</t>
  </si>
  <si>
    <t>2.4.1.</t>
  </si>
  <si>
    <t>darin enthaltener Investitionsbetrag:</t>
  </si>
  <si>
    <t>Volumen
Basisbetrag</t>
  </si>
  <si>
    <t>nachrichtlich: kalendertäglicher Investitionsbetrag</t>
  </si>
  <si>
    <t>Maßnahmebetrag</t>
  </si>
  <si>
    <t>Investitionsbetrag</t>
  </si>
  <si>
    <t>6.3.2.4</t>
  </si>
  <si>
    <t>6.3.2.5</t>
  </si>
  <si>
    <t>Minutenwert
Vergütung</t>
  </si>
  <si>
    <t>prospektive
Belegung</t>
  </si>
  <si>
    <t>Vergütung für die Übergangsleistungsgruppen Teil A</t>
  </si>
  <si>
    <t>Vergütung für die Übergangsleistungsgruppen Teil B</t>
  </si>
  <si>
    <t>Vergütung für die Übergangsleistungsgruppen Teil C</t>
  </si>
  <si>
    <t>Berechnung der Vergütungen für die Übergangsleistungsgruppen alt / Leistungsstufe</t>
  </si>
  <si>
    <t>Berechnung der Vergütungen für die Leistungsgruppen (LG) 1 bis 8+</t>
  </si>
  <si>
    <t>nein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</si>
</sst>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8" formatCode="#,##0.00\ &quot;€&quot;;[Red]\-#,##0.00\ &quot;€&quot;"/>
    <numFmt numFmtId="44" formatCode="_-* #,##0.00\ &quot;€&quot;_-;\-* #,##0.00\ &quot;€&quot;_-;_-* &quot;-&quot;??\ &quot;€&quot;_-;_-@_-"/>
    <numFmt numFmtId="164" formatCode="_-* #,##0.00\ _€_-;\-* #,##0.00\ _€_-;_-* &quot;-&quot;??\ _€_-;_-@_-"/>
    <numFmt numFmtId="165" formatCode="_-* #,##0.00\ [$€-1]_-;\-* #,##0.00\ [$€-1]_-;_-* &quot;-&quot;??\ [$€-1]_-"/>
    <numFmt numFmtId="166" formatCode="_-* #,##0.00\ _D_M_-;\-* #,##0.00\ _D_M_-;_-* &quot;-&quot;??\ _D_M_-;_-@_-"/>
    <numFmt numFmtId="167" formatCode="_-* #,##0.00\ &quot;DM&quot;_-;\-* #,##0.00\ &quot;DM&quot;_-;_-* &quot;-&quot;??\ &quot;DM&quot;_-;_-@_-"/>
    <numFmt numFmtId="168" formatCode="#,##0.00\ &quot;€&quot;"/>
    <numFmt numFmtId="169" formatCode="#,##0_ ;[Red]\-#,##0\ "/>
    <numFmt numFmtId="170" formatCode="0.000%"/>
    <numFmt numFmtId="171" formatCode="#,##0.000\ &quot;€&quot;"/>
    <numFmt numFmtId="172" formatCode="#,##0.00\ &quot;DM&quot;;\-#,##0.00\ &quot;DM&quot;"/>
    <numFmt numFmtId="173" formatCode="#,##0.00\ [$€-1]"/>
    <numFmt numFmtId="174" formatCode="_-* #,##0.00\ &quot;€&quot;_-;\-* #,##0.00\ &quot;€&quot;_-;_-* &quot;-&quot;???\ &quot;€&quot;_-;_-@_-"/>
    <numFmt numFmtId="175" formatCode="0.0%"/>
    <numFmt numFmtId="176" formatCode="[h]:mm;@"/>
    <numFmt numFmtId="177" formatCode="_-* #,##0.0000\ &quot;€&quot;_-;\-* #,##0.0000\ &quot;€&quot;_-;_-* &quot;-&quot;??\ &quot;€&quot;_-;_-@_-"/>
    <numFmt numFmtId="178" formatCode="0.00\ &quot;VK&quot;"/>
    <numFmt numFmtId="179" formatCode="0.0\ &quot;Std/Woche&quot;"/>
    <numFmt numFmtId="180" formatCode="#,##0.00\ &quot;Std&quot;"/>
    <numFmt numFmtId="181" formatCode="#,##0.0000\ &quot;€ / min&quot;"/>
    <numFmt numFmtId="182" formatCode="#,##0.00\ &quot;€ / Std&quot;"/>
    <numFmt numFmtId="183" formatCode="#,##0\ &quot;min&quot;"/>
    <numFmt numFmtId="184" formatCode="_-* #,##0\ _€_-;\-* #,##0\ _€_-;_-* &quot;-&quot;??\ _€_-;_-@_-"/>
    <numFmt numFmtId="185" formatCode="#,##0\ &quot;Std&quot;"/>
  </numFmts>
  <fonts count="74" x14ac:knownFonts="1">
    <font>
      <sz val="11"/>
      <color theme="1"/>
      <name val="Calibri"/>
      <family val="2"/>
      <scheme val="minor"/>
    </font>
    <font>
      <sz val="11"/>
      <color theme="1"/>
      <name val="Calibri"/>
      <family val="2"/>
      <scheme val="minor"/>
    </font>
    <font>
      <i/>
      <sz val="8"/>
      <name val="Arial"/>
      <family val="2"/>
    </font>
    <font>
      <i/>
      <sz val="10"/>
      <name val="Arial"/>
      <family val="2"/>
    </font>
    <font>
      <sz val="11"/>
      <color rgb="FF006100"/>
      <name val="Calibri"/>
      <family val="2"/>
      <scheme val="minor"/>
    </font>
    <font>
      <sz val="10"/>
      <name val="Arial"/>
      <family val="2"/>
    </font>
    <font>
      <sz val="11"/>
      <color theme="1"/>
      <name val="Arial"/>
      <family val="2"/>
    </font>
    <font>
      <b/>
      <sz val="12"/>
      <name val="Arial"/>
      <family val="2"/>
    </font>
    <font>
      <b/>
      <sz val="8"/>
      <color indexed="81"/>
      <name val="Tahoma"/>
      <family val="2"/>
    </font>
    <font>
      <sz val="8"/>
      <color indexed="81"/>
      <name val="Tahoma"/>
      <family val="2"/>
    </font>
    <font>
      <sz val="10"/>
      <color theme="1"/>
      <name val="Arial"/>
      <family val="2"/>
    </font>
    <font>
      <b/>
      <sz val="9"/>
      <color indexed="81"/>
      <name val="Tahoma"/>
      <family val="2"/>
    </font>
    <font>
      <sz val="9"/>
      <color indexed="81"/>
      <name val="Tahoma"/>
      <family val="2"/>
    </font>
    <font>
      <sz val="10"/>
      <name val="Arial"/>
      <family val="2"/>
    </font>
    <font>
      <b/>
      <sz val="10"/>
      <name val="Arial"/>
      <family val="2"/>
    </font>
    <font>
      <b/>
      <sz val="10"/>
      <color indexed="10"/>
      <name val="Arial"/>
      <family val="2"/>
    </font>
    <font>
      <sz val="10"/>
      <color rgb="FFFF0000"/>
      <name val="Arial"/>
      <family val="2"/>
    </font>
    <font>
      <b/>
      <sz val="10"/>
      <color rgb="FFFF0000"/>
      <name val="Arial"/>
      <family val="2"/>
    </font>
    <font>
      <b/>
      <sz val="8"/>
      <name val="Arial"/>
      <family val="2"/>
    </font>
    <font>
      <sz val="8"/>
      <name val="Arial"/>
      <family val="2"/>
    </font>
    <font>
      <sz val="9"/>
      <name val="Arial"/>
      <family val="2"/>
    </font>
    <font>
      <b/>
      <sz val="9"/>
      <name val="Arial"/>
      <family val="2"/>
    </font>
    <font>
      <sz val="8"/>
      <color theme="1"/>
      <name val="Arial"/>
      <family val="2"/>
    </font>
    <font>
      <b/>
      <sz val="10"/>
      <color theme="1"/>
      <name val="Arial"/>
      <family val="2"/>
    </font>
    <font>
      <b/>
      <i/>
      <sz val="10"/>
      <color theme="3" tint="0.39997558519241921"/>
      <name val="Arial"/>
      <family val="2"/>
    </font>
    <font>
      <sz val="10"/>
      <color theme="0" tint="-0.499984740745262"/>
      <name val="Arial"/>
      <family val="2"/>
    </font>
    <font>
      <i/>
      <sz val="10"/>
      <color theme="1"/>
      <name val="Arial"/>
      <family val="2"/>
    </font>
    <font>
      <b/>
      <sz val="10"/>
      <color indexed="8"/>
      <name val="Arial"/>
      <family val="2"/>
    </font>
    <font>
      <b/>
      <sz val="10"/>
      <color theme="0"/>
      <name val="Arial"/>
      <family val="2"/>
    </font>
    <font>
      <b/>
      <i/>
      <sz val="10"/>
      <color indexed="8"/>
      <name val="Arial"/>
      <family val="2"/>
    </font>
    <font>
      <sz val="10"/>
      <color indexed="8"/>
      <name val="Arial"/>
      <family val="2"/>
    </font>
    <font>
      <b/>
      <sz val="8"/>
      <color rgb="FFFF0000"/>
      <name val="Arial"/>
      <family val="2"/>
    </font>
    <font>
      <b/>
      <u val="doubleAccounting"/>
      <sz val="10"/>
      <color theme="1"/>
      <name val="Arial"/>
      <family val="2"/>
    </font>
    <font>
      <sz val="10"/>
      <name val="MS Sans Serif"/>
      <family val="2"/>
    </font>
    <font>
      <sz val="11"/>
      <name val="Arial"/>
      <family val="2"/>
    </font>
    <font>
      <b/>
      <sz val="16"/>
      <color rgb="FFFF0000"/>
      <name val="Arial"/>
      <family val="2"/>
    </font>
    <font>
      <b/>
      <sz val="12"/>
      <color theme="1"/>
      <name val="Arial"/>
      <family val="2"/>
    </font>
    <font>
      <i/>
      <sz val="8"/>
      <color theme="1"/>
      <name val="Arial"/>
      <family val="2"/>
    </font>
    <font>
      <b/>
      <sz val="12"/>
      <color rgb="FFFF0000"/>
      <name val="Arial"/>
      <family val="2"/>
    </font>
    <font>
      <b/>
      <i/>
      <sz val="10"/>
      <name val="Arial"/>
      <family val="2"/>
    </font>
    <font>
      <b/>
      <sz val="11"/>
      <color theme="1"/>
      <name val="Arial"/>
      <family val="2"/>
    </font>
    <font>
      <sz val="11"/>
      <color rgb="FFFF0000"/>
      <name val="Arial"/>
      <family val="2"/>
    </font>
    <font>
      <i/>
      <sz val="11"/>
      <color theme="1"/>
      <name val="Arial"/>
      <family val="2"/>
    </font>
    <font>
      <b/>
      <sz val="11"/>
      <name val="Arial"/>
      <family val="2"/>
    </font>
    <font>
      <b/>
      <sz val="9"/>
      <color theme="1"/>
      <name val="Arial"/>
      <family val="2"/>
    </font>
    <font>
      <b/>
      <sz val="14"/>
      <color rgb="FFFF0000"/>
      <name val="Arial"/>
      <family val="2"/>
    </font>
    <font>
      <b/>
      <sz val="11"/>
      <color rgb="FFFF0000"/>
      <name val="Arial"/>
      <family val="2"/>
    </font>
    <font>
      <sz val="11"/>
      <color theme="0" tint="-0.499984740745262"/>
      <name val="Arial"/>
      <family val="2"/>
    </font>
    <font>
      <sz val="11"/>
      <color theme="0"/>
      <name val="Arial"/>
      <family val="2"/>
    </font>
    <font>
      <i/>
      <sz val="9"/>
      <color theme="1"/>
      <name val="Arial"/>
      <family val="2"/>
    </font>
    <font>
      <b/>
      <i/>
      <sz val="9"/>
      <name val="Arial"/>
      <family val="2"/>
    </font>
    <font>
      <b/>
      <i/>
      <sz val="10"/>
      <color theme="1"/>
      <name val="Arial"/>
      <family val="2"/>
    </font>
    <font>
      <b/>
      <sz val="8"/>
      <color theme="1"/>
      <name val="Arial"/>
      <family val="2"/>
    </font>
    <font>
      <sz val="10"/>
      <color rgb="FF006100"/>
      <name val="Arial"/>
      <family val="2"/>
    </font>
    <font>
      <sz val="11"/>
      <color rgb="FFFF0000"/>
      <name val="Calibri"/>
      <family val="2"/>
      <scheme val="minor"/>
    </font>
    <font>
      <b/>
      <sz val="11"/>
      <color theme="1"/>
      <name val="Calibri"/>
      <family val="2"/>
      <scheme val="minor"/>
    </font>
    <font>
      <i/>
      <sz val="8"/>
      <color theme="1"/>
      <name val="Calibri"/>
      <family val="2"/>
      <scheme val="minor"/>
    </font>
    <font>
      <b/>
      <sz val="12"/>
      <color theme="1"/>
      <name val="Calibri"/>
      <family val="2"/>
      <scheme val="minor"/>
    </font>
    <font>
      <sz val="11"/>
      <name val="Calibri"/>
      <family val="2"/>
      <scheme val="minor"/>
    </font>
    <font>
      <i/>
      <sz val="11"/>
      <color theme="1"/>
      <name val="Calibri"/>
      <family val="2"/>
      <scheme val="minor"/>
    </font>
    <font>
      <b/>
      <i/>
      <sz val="11"/>
      <color theme="1"/>
      <name val="Calibri"/>
      <family val="2"/>
      <scheme val="minor"/>
    </font>
    <font>
      <sz val="11"/>
      <color theme="0" tint="-0.34998626667073579"/>
      <name val="Calibri"/>
      <family val="2"/>
      <scheme val="minor"/>
    </font>
    <font>
      <i/>
      <sz val="10"/>
      <color theme="0" tint="-0.34998626667073579"/>
      <name val="Arial"/>
      <family val="2"/>
    </font>
    <font>
      <b/>
      <i/>
      <sz val="11"/>
      <color theme="0" tint="-0.34998626667073579"/>
      <name val="Calibri"/>
      <family val="2"/>
      <scheme val="minor"/>
    </font>
    <font>
      <i/>
      <sz val="11"/>
      <color theme="0" tint="-0.34998626667073579"/>
      <name val="Calibri"/>
      <family val="2"/>
      <scheme val="minor"/>
    </font>
    <font>
      <sz val="14"/>
      <color theme="1"/>
      <name val="Calibri"/>
      <family val="2"/>
      <scheme val="minor"/>
    </font>
    <font>
      <b/>
      <sz val="14"/>
      <color theme="1"/>
      <name val="Calibri"/>
      <family val="2"/>
      <scheme val="minor"/>
    </font>
    <font>
      <i/>
      <sz val="9"/>
      <name val="Arial"/>
      <family val="2"/>
    </font>
    <font>
      <b/>
      <i/>
      <u/>
      <sz val="14"/>
      <color theme="1"/>
      <name val="Calibri"/>
      <family val="2"/>
      <scheme val="minor"/>
    </font>
    <font>
      <b/>
      <i/>
      <sz val="12"/>
      <color theme="1"/>
      <name val="Calibri"/>
      <family val="2"/>
      <scheme val="minor"/>
    </font>
    <font>
      <i/>
      <sz val="9"/>
      <color theme="1"/>
      <name val="Calibri"/>
      <family val="2"/>
      <scheme val="minor"/>
    </font>
    <font>
      <b/>
      <sz val="11"/>
      <color theme="0" tint="-0.34998626667073579"/>
      <name val="Calibri"/>
      <family val="2"/>
      <scheme val="minor"/>
    </font>
    <font>
      <i/>
      <sz val="9"/>
      <name val="Calibri"/>
      <family val="2"/>
      <scheme val="minor"/>
    </font>
    <font>
      <sz val="9"/>
      <color indexed="81"/>
      <name val="Segoe UI"/>
      <family val="2"/>
    </font>
  </fonts>
  <fills count="14">
    <fill>
      <patternFill patternType="none"/>
    </fill>
    <fill>
      <patternFill patternType="gray125"/>
    </fill>
    <fill>
      <patternFill patternType="solid">
        <fgColor indexed="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CFFCC"/>
        <bgColor indexed="64"/>
      </patternFill>
    </fill>
    <fill>
      <patternFill patternType="solid">
        <fgColor theme="0"/>
        <bgColor indexed="64"/>
      </patternFill>
    </fill>
    <fill>
      <patternFill patternType="solid">
        <fgColor indexed="22"/>
        <bgColor indexed="64"/>
      </patternFill>
    </fill>
    <fill>
      <patternFill patternType="solid">
        <fgColor indexed="26"/>
      </patternFill>
    </fill>
    <fill>
      <patternFill patternType="solid">
        <fgColor theme="0" tint="-0.34998626667073579"/>
        <bgColor indexed="64"/>
      </patternFill>
    </fill>
    <fill>
      <patternFill patternType="mediumGray"/>
    </fill>
    <fill>
      <patternFill patternType="solid">
        <fgColor theme="8"/>
        <bgColor indexed="64"/>
      </patternFill>
    </fill>
    <fill>
      <patternFill patternType="solid">
        <fgColor theme="9"/>
        <bgColor indexed="64"/>
      </patternFill>
    </fill>
    <fill>
      <patternFill patternType="solid">
        <fgColor rgb="FFFFFF00"/>
        <bgColor indexed="64"/>
      </patternFill>
    </fill>
  </fills>
  <borders count="13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hair">
        <color indexed="64"/>
      </top>
      <bottom style="medium">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right/>
      <top style="hair">
        <color indexed="64"/>
      </top>
      <bottom/>
      <diagonal/>
    </border>
    <border>
      <left/>
      <right style="medium">
        <color indexed="64"/>
      </right>
      <top style="hair">
        <color indexed="64"/>
      </top>
      <bottom style="hair">
        <color indexed="64"/>
      </bottom>
      <diagonal/>
    </border>
    <border>
      <left style="hair">
        <color indexed="64"/>
      </left>
      <right/>
      <top style="medium">
        <color indexed="64"/>
      </top>
      <bottom style="hair">
        <color indexed="64"/>
      </bottom>
      <diagonal/>
    </border>
    <border>
      <left style="hair">
        <color indexed="64"/>
      </left>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style="medium">
        <color indexed="64"/>
      </bottom>
      <diagonal/>
    </border>
    <border>
      <left style="hair">
        <color indexed="64"/>
      </left>
      <right/>
      <top/>
      <bottom/>
      <diagonal/>
    </border>
    <border>
      <left style="hair">
        <color indexed="64"/>
      </left>
      <right/>
      <top style="hair">
        <color indexed="64"/>
      </top>
      <bottom style="medium">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style="hair">
        <color indexed="64"/>
      </left>
      <right style="medium">
        <color indexed="64"/>
      </right>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style="medium">
        <color indexed="64"/>
      </top>
      <bottom/>
      <diagonal/>
    </border>
    <border>
      <left/>
      <right/>
      <top/>
      <bottom style="double">
        <color indexed="64"/>
      </bottom>
      <diagonal/>
    </border>
    <border>
      <left/>
      <right/>
      <top style="double">
        <color indexed="64"/>
      </top>
      <bottom style="double">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medium">
        <color indexed="64"/>
      </right>
      <top/>
      <bottom/>
      <diagonal/>
    </border>
    <border>
      <left/>
      <right style="hair">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hair">
        <color indexed="64"/>
      </top>
      <bottom style="medium">
        <color indexed="64"/>
      </bottom>
      <diagonal/>
    </border>
    <border>
      <left style="hair">
        <color indexed="64"/>
      </left>
      <right style="hair">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medium">
        <color indexed="64"/>
      </left>
      <right style="hair">
        <color indexed="64"/>
      </right>
      <top style="thin">
        <color indexed="64"/>
      </top>
      <bottom/>
      <diagonal/>
    </border>
    <border>
      <left style="medium">
        <color indexed="64"/>
      </left>
      <right style="hair">
        <color indexed="64"/>
      </right>
      <top/>
      <bottom style="hair">
        <color indexed="64"/>
      </bottom>
      <diagonal/>
    </border>
    <border>
      <left/>
      <right style="medium">
        <color indexed="64"/>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s>
  <cellStyleXfs count="64">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5" borderId="0" applyNumberFormat="0" applyBorder="0" applyAlignment="0" applyProtection="0"/>
    <xf numFmtId="0" fontId="5" fillId="0" borderId="0"/>
    <xf numFmtId="165" fontId="5" fillId="0" borderId="0" applyFont="0" applyFill="0" applyBorder="0" applyAlignment="0" applyProtection="0"/>
    <xf numFmtId="166" fontId="5" fillId="0" borderId="0" applyFont="0" applyFill="0" applyBorder="0" applyAlignment="0" applyProtection="0"/>
    <xf numFmtId="0" fontId="1" fillId="0" borderId="0"/>
    <xf numFmtId="167" fontId="5" fillId="0" borderId="0" applyFont="0" applyFill="0" applyBorder="0" applyAlignment="0" applyProtection="0"/>
    <xf numFmtId="164" fontId="1" fillId="0" borderId="0" applyFont="0" applyFill="0" applyBorder="0" applyAlignment="0" applyProtection="0"/>
    <xf numFmtId="0" fontId="13" fillId="0" borderId="0"/>
    <xf numFmtId="9" fontId="5" fillId="0" borderId="0" applyFont="0" applyFill="0" applyBorder="0" applyAlignment="0" applyProtection="0"/>
    <xf numFmtId="0" fontId="5" fillId="0" borderId="0"/>
    <xf numFmtId="0" fontId="1" fillId="0" borderId="0"/>
    <xf numFmtId="0" fontId="5" fillId="8" borderId="42" applyNumberFormat="0" applyFont="0" applyAlignment="0" applyProtection="0"/>
    <xf numFmtId="0" fontId="5" fillId="8" borderId="42" applyNumberFormat="0" applyFont="0" applyAlignment="0" applyProtection="0"/>
    <xf numFmtId="0" fontId="5" fillId="8" borderId="42" applyNumberFormat="0" applyFont="0" applyAlignment="0" applyProtection="0"/>
    <xf numFmtId="0" fontId="5" fillId="8" borderId="42" applyNumberFormat="0" applyFont="0" applyAlignment="0" applyProtection="0"/>
    <xf numFmtId="0" fontId="5" fillId="8" borderId="42" applyNumberFormat="0" applyFont="0" applyAlignment="0" applyProtection="0"/>
    <xf numFmtId="0" fontId="5" fillId="8" borderId="42" applyNumberFormat="0" applyFont="0" applyAlignment="0" applyProtection="0"/>
    <xf numFmtId="0" fontId="5" fillId="8" borderId="42" applyNumberFormat="0" applyFont="0" applyAlignment="0" applyProtection="0"/>
    <xf numFmtId="0" fontId="5" fillId="8" borderId="42" applyNumberFormat="0" applyFont="0" applyAlignment="0" applyProtection="0"/>
    <xf numFmtId="0" fontId="5" fillId="8" borderId="42" applyNumberFormat="0" applyFont="0" applyAlignment="0" applyProtection="0"/>
    <xf numFmtId="0" fontId="5" fillId="8" borderId="42" applyNumberFormat="0" applyFont="0" applyAlignment="0" applyProtection="0"/>
    <xf numFmtId="0" fontId="5" fillId="8" borderId="42" applyNumberFormat="0" applyFont="0" applyAlignment="0" applyProtection="0"/>
    <xf numFmtId="0" fontId="5" fillId="8" borderId="42" applyNumberFormat="0" applyFont="0" applyAlignment="0" applyProtection="0"/>
    <xf numFmtId="0" fontId="5" fillId="8" borderId="42" applyNumberFormat="0" applyFont="0" applyAlignment="0" applyProtection="0"/>
    <xf numFmtId="0" fontId="5" fillId="8" borderId="42" applyNumberFormat="0" applyFont="0" applyAlignment="0" applyProtection="0"/>
    <xf numFmtId="0" fontId="5" fillId="8" borderId="42" applyNumberFormat="0" applyFont="0" applyAlignment="0" applyProtection="0"/>
    <xf numFmtId="0" fontId="5" fillId="8" borderId="42" applyNumberFormat="0" applyFont="0" applyAlignment="0" applyProtection="0"/>
    <xf numFmtId="0" fontId="5" fillId="8" borderId="42" applyNumberFormat="0" applyFont="0" applyAlignment="0" applyProtection="0"/>
    <xf numFmtId="0" fontId="5" fillId="8" borderId="42" applyNumberFormat="0" applyFont="0" applyAlignment="0" applyProtection="0"/>
    <xf numFmtId="0" fontId="5" fillId="8" borderId="42" applyNumberFormat="0" applyFont="0" applyAlignment="0" applyProtection="0"/>
    <xf numFmtId="0" fontId="5" fillId="8" borderId="42" applyNumberFormat="0" applyFont="0" applyAlignment="0" applyProtection="0"/>
    <xf numFmtId="0" fontId="5" fillId="8" borderId="42" applyNumberFormat="0" applyFont="0" applyAlignment="0" applyProtection="0"/>
    <xf numFmtId="0" fontId="5" fillId="8" borderId="42" applyNumberFormat="0" applyFont="0" applyAlignment="0" applyProtection="0"/>
    <xf numFmtId="0" fontId="5" fillId="8" borderId="42" applyNumberFormat="0" applyFont="0" applyAlignment="0" applyProtection="0"/>
    <xf numFmtId="0" fontId="5" fillId="8" borderId="42" applyNumberFormat="0" applyFont="0" applyAlignment="0" applyProtection="0"/>
    <xf numFmtId="0" fontId="5" fillId="8" borderId="42" applyNumberFormat="0" applyFont="0" applyAlignment="0" applyProtection="0"/>
    <xf numFmtId="0" fontId="5" fillId="8" borderId="42" applyNumberFormat="0" applyFont="0" applyAlignment="0" applyProtection="0"/>
    <xf numFmtId="0" fontId="5" fillId="8" borderId="42" applyNumberFormat="0" applyFont="0" applyAlignment="0" applyProtection="0"/>
    <xf numFmtId="0" fontId="5" fillId="8" borderId="42" applyNumberFormat="0" applyFont="0" applyAlignment="0" applyProtection="0"/>
    <xf numFmtId="0" fontId="5" fillId="8" borderId="4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xf numFmtId="0" fontId="33" fillId="0" borderId="0"/>
  </cellStyleXfs>
  <cellXfs count="1089">
    <xf numFmtId="0" fontId="0" fillId="0" borderId="0" xfId="0"/>
    <xf numFmtId="0" fontId="5" fillId="0" borderId="0" xfId="10" applyFont="1" applyBorder="1" applyAlignment="1" applyProtection="1">
      <alignment vertical="center"/>
    </xf>
    <xf numFmtId="0" fontId="15" fillId="0" borderId="0" xfId="10" applyFont="1" applyBorder="1" applyAlignment="1" applyProtection="1">
      <alignment vertical="center"/>
    </xf>
    <xf numFmtId="49" fontId="5" fillId="0" borderId="0" xfId="10" applyNumberFormat="1" applyFont="1" applyBorder="1" applyAlignment="1" applyProtection="1">
      <alignment horizontal="left" vertical="center"/>
    </xf>
    <xf numFmtId="173" fontId="5" fillId="2" borderId="26" xfId="10" applyNumberFormat="1" applyFont="1" applyFill="1" applyBorder="1" applyAlignment="1" applyProtection="1">
      <alignment horizontal="right" vertical="center"/>
      <protection locked="0"/>
    </xf>
    <xf numFmtId="173" fontId="5" fillId="0" borderId="0" xfId="10" applyNumberFormat="1" applyFont="1" applyBorder="1" applyAlignment="1" applyProtection="1">
      <alignment vertical="center"/>
    </xf>
    <xf numFmtId="173" fontId="5" fillId="0" borderId="39" xfId="10" applyNumberFormat="1" applyFont="1" applyBorder="1" applyAlignment="1" applyProtection="1">
      <alignment vertical="center"/>
    </xf>
    <xf numFmtId="173" fontId="5" fillId="2" borderId="26" xfId="10" applyNumberFormat="1" applyFont="1" applyFill="1" applyBorder="1" applyAlignment="1" applyProtection="1">
      <alignment vertical="center"/>
      <protection locked="0"/>
    </xf>
    <xf numFmtId="0" fontId="19" fillId="0" borderId="0" xfId="10" applyFont="1"/>
    <xf numFmtId="0" fontId="19" fillId="0" borderId="0" xfId="10" applyFont="1" applyAlignment="1">
      <alignment vertical="center"/>
    </xf>
    <xf numFmtId="0" fontId="6" fillId="0" borderId="13" xfId="0" applyFont="1" applyBorder="1" applyAlignment="1">
      <alignment horizontal="left" vertical="top" wrapText="1"/>
    </xf>
    <xf numFmtId="0" fontId="19" fillId="6" borderId="13" xfId="10" applyFont="1" applyFill="1" applyBorder="1"/>
    <xf numFmtId="0" fontId="19" fillId="6" borderId="0" xfId="10" applyFont="1" applyFill="1" applyBorder="1" applyAlignment="1">
      <alignment vertical="center"/>
    </xf>
    <xf numFmtId="168" fontId="20" fillId="6" borderId="0" xfId="3" applyNumberFormat="1" applyFont="1" applyFill="1" applyBorder="1" applyAlignment="1">
      <alignment horizontal="center" vertical="center"/>
    </xf>
    <xf numFmtId="168" fontId="20" fillId="6" borderId="70" xfId="10" applyNumberFormat="1" applyFont="1" applyFill="1" applyBorder="1" applyAlignment="1">
      <alignment horizontal="center" vertical="center"/>
    </xf>
    <xf numFmtId="0" fontId="20" fillId="6" borderId="65" xfId="10" applyFont="1" applyFill="1" applyBorder="1" applyAlignment="1">
      <alignment horizontal="center" vertical="center"/>
    </xf>
    <xf numFmtId="168" fontId="20" fillId="6" borderId="53" xfId="10" applyNumberFormat="1" applyFont="1" applyFill="1" applyBorder="1" applyAlignment="1">
      <alignment horizontal="center" vertical="center"/>
    </xf>
    <xf numFmtId="0" fontId="20" fillId="6" borderId="14" xfId="10" applyFont="1" applyFill="1" applyBorder="1" applyAlignment="1">
      <alignment horizontal="center" vertical="center"/>
    </xf>
    <xf numFmtId="0" fontId="19" fillId="6" borderId="0" xfId="10" applyFont="1" applyFill="1"/>
    <xf numFmtId="0" fontId="10" fillId="0" borderId="26" xfId="0" applyFont="1" applyFill="1" applyBorder="1" applyAlignment="1" applyProtection="1">
      <alignment vertical="center"/>
    </xf>
    <xf numFmtId="0" fontId="10" fillId="0" borderId="26" xfId="0" applyFont="1" applyFill="1" applyBorder="1" applyAlignment="1" applyProtection="1">
      <alignment horizontal="center" vertical="center"/>
    </xf>
    <xf numFmtId="168" fontId="10" fillId="0" borderId="0" xfId="0" applyNumberFormat="1" applyFont="1" applyFill="1" applyBorder="1" applyAlignment="1" applyProtection="1">
      <alignment vertical="center"/>
    </xf>
    <xf numFmtId="8" fontId="10" fillId="0" borderId="26" xfId="0" applyNumberFormat="1" applyFont="1" applyFill="1" applyBorder="1" applyAlignment="1" applyProtection="1">
      <alignment vertical="center"/>
    </xf>
    <xf numFmtId="168" fontId="10" fillId="9" borderId="26" xfId="0" applyNumberFormat="1" applyFont="1" applyFill="1" applyBorder="1" applyAlignment="1" applyProtection="1">
      <alignment vertical="center"/>
    </xf>
    <xf numFmtId="2" fontId="10" fillId="5" borderId="26" xfId="0" applyNumberFormat="1" applyFont="1" applyFill="1" applyBorder="1" applyAlignment="1" applyProtection="1">
      <alignment horizontal="center" vertical="center"/>
      <protection locked="0"/>
    </xf>
    <xf numFmtId="168" fontId="10" fillId="5" borderId="26" xfId="0" applyNumberFormat="1" applyFont="1" applyFill="1" applyBorder="1" applyAlignment="1" applyProtection="1">
      <alignment vertical="center"/>
      <protection locked="0"/>
    </xf>
    <xf numFmtId="175" fontId="23" fillId="5" borderId="26" xfId="2" applyNumberFormat="1" applyFont="1" applyFill="1" applyBorder="1" applyAlignment="1" applyProtection="1">
      <alignment vertical="center"/>
      <protection locked="0"/>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center" vertical="center"/>
    </xf>
    <xf numFmtId="2" fontId="10" fillId="5" borderId="2" xfId="0" applyNumberFormat="1" applyFont="1" applyFill="1" applyBorder="1" applyAlignment="1" applyProtection="1">
      <alignment horizontal="center" vertical="center"/>
      <protection locked="0"/>
    </xf>
    <xf numFmtId="0" fontId="10" fillId="5" borderId="26" xfId="0" applyFont="1" applyFill="1" applyBorder="1" applyAlignment="1" applyProtection="1">
      <alignment vertical="center"/>
      <protection locked="0"/>
    </xf>
    <xf numFmtId="0" fontId="27" fillId="0" borderId="0" xfId="0" applyFont="1" applyAlignment="1" applyProtection="1"/>
    <xf numFmtId="168" fontId="10" fillId="0" borderId="26" xfId="0" applyNumberFormat="1" applyFont="1" applyBorder="1" applyAlignment="1" applyProtection="1">
      <alignment vertical="center"/>
    </xf>
    <xf numFmtId="10" fontId="10" fillId="0" borderId="26" xfId="2" applyNumberFormat="1" applyFont="1" applyBorder="1" applyAlignment="1" applyProtection="1">
      <alignment vertical="center"/>
    </xf>
    <xf numFmtId="168" fontId="10" fillId="0" borderId="26" xfId="0" applyNumberFormat="1" applyFont="1" applyBorder="1" applyAlignment="1" applyProtection="1">
      <alignment horizontal="right" vertical="center"/>
    </xf>
    <xf numFmtId="0" fontId="17" fillId="0" borderId="0" xfId="0" applyFont="1" applyAlignment="1" applyProtection="1">
      <alignment vertical="center"/>
    </xf>
    <xf numFmtId="0" fontId="10" fillId="0" borderId="0" xfId="0" applyFont="1" applyAlignment="1" applyProtection="1">
      <alignment vertical="center"/>
    </xf>
    <xf numFmtId="0" fontId="10" fillId="0" borderId="26" xfId="0" applyFont="1" applyBorder="1" applyAlignment="1" applyProtection="1">
      <alignment vertical="center"/>
    </xf>
    <xf numFmtId="0" fontId="30" fillId="0" borderId="0" xfId="0" applyFont="1" applyAlignment="1" applyProtection="1">
      <alignment vertical="center"/>
    </xf>
    <xf numFmtId="170" fontId="23" fillId="0" borderId="32" xfId="0" applyNumberFormat="1" applyFont="1" applyBorder="1" applyAlignment="1" applyProtection="1">
      <alignment vertical="center"/>
    </xf>
    <xf numFmtId="170" fontId="23" fillId="0" borderId="0" xfId="0" applyNumberFormat="1" applyFont="1" applyBorder="1" applyAlignment="1" applyProtection="1">
      <alignment vertical="center"/>
    </xf>
    <xf numFmtId="0" fontId="23" fillId="0" borderId="0" xfId="0" applyFont="1" applyAlignment="1" applyProtection="1">
      <alignment vertical="center"/>
    </xf>
    <xf numFmtId="44" fontId="10" fillId="0" borderId="26" xfId="0" applyNumberFormat="1" applyFont="1" applyBorder="1" applyAlignment="1" applyProtection="1">
      <alignment vertical="center"/>
    </xf>
    <xf numFmtId="44" fontId="10" fillId="0" borderId="0" xfId="0" applyNumberFormat="1" applyFont="1" applyAlignment="1" applyProtection="1">
      <alignment vertical="center"/>
    </xf>
    <xf numFmtId="44" fontId="10" fillId="0" borderId="26" xfId="1" applyFont="1" applyBorder="1" applyAlignment="1" applyProtection="1">
      <alignment vertical="center"/>
    </xf>
    <xf numFmtId="0" fontId="10" fillId="0" borderId="1" xfId="0" applyFont="1" applyBorder="1" applyAlignment="1" applyProtection="1">
      <alignment vertical="center"/>
    </xf>
    <xf numFmtId="0" fontId="30" fillId="0" borderId="0" xfId="0" applyFont="1" applyBorder="1" applyAlignment="1" applyProtection="1">
      <alignment vertical="center"/>
    </xf>
    <xf numFmtId="0" fontId="27" fillId="0" borderId="0" xfId="0" applyFont="1" applyAlignment="1" applyProtection="1">
      <alignment vertical="center"/>
    </xf>
    <xf numFmtId="44" fontId="30" fillId="0" borderId="0" xfId="0" applyNumberFormat="1" applyFont="1" applyAlignment="1" applyProtection="1">
      <alignment vertical="center"/>
    </xf>
    <xf numFmtId="174" fontId="10" fillId="0" borderId="26" xfId="0" applyNumberFormat="1" applyFont="1" applyBorder="1" applyAlignment="1" applyProtection="1">
      <alignment vertical="center"/>
    </xf>
    <xf numFmtId="44" fontId="30" fillId="0" borderId="26" xfId="0" applyNumberFormat="1" applyFont="1" applyBorder="1" applyAlignment="1" applyProtection="1">
      <alignment vertical="center"/>
    </xf>
    <xf numFmtId="0" fontId="30" fillId="0" borderId="26" xfId="0" applyFont="1" applyBorder="1" applyAlignment="1" applyProtection="1">
      <alignment vertical="center"/>
    </xf>
    <xf numFmtId="10" fontId="10" fillId="0" borderId="32" xfId="2" applyNumberFormat="1" applyFont="1" applyBorder="1" applyAlignment="1" applyProtection="1">
      <alignment vertical="center"/>
    </xf>
    <xf numFmtId="0" fontId="10" fillId="0" borderId="0" xfId="0" applyFont="1" applyFill="1" applyAlignment="1" applyProtection="1">
      <alignment vertical="center"/>
    </xf>
    <xf numFmtId="168" fontId="27" fillId="0" borderId="0" xfId="0" applyNumberFormat="1" applyFont="1" applyAlignment="1" applyProtection="1">
      <alignment vertical="center"/>
    </xf>
    <xf numFmtId="168" fontId="10" fillId="0" borderId="0" xfId="0" applyNumberFormat="1" applyFont="1" applyAlignment="1" applyProtection="1">
      <alignment vertical="center"/>
    </xf>
    <xf numFmtId="168" fontId="10" fillId="0" borderId="0" xfId="0" applyNumberFormat="1" applyFont="1" applyBorder="1" applyAlignment="1" applyProtection="1">
      <alignment vertical="center"/>
    </xf>
    <xf numFmtId="168" fontId="10" fillId="0" borderId="9" xfId="0" applyNumberFormat="1" applyFont="1" applyFill="1" applyBorder="1" applyAlignment="1" applyProtection="1">
      <alignment vertical="center"/>
    </xf>
    <xf numFmtId="168" fontId="10" fillId="0" borderId="9" xfId="0" applyNumberFormat="1" applyFont="1" applyBorder="1" applyAlignment="1" applyProtection="1">
      <alignment vertical="center"/>
    </xf>
    <xf numFmtId="171" fontId="10" fillId="0" borderId="26" xfId="0" applyNumberFormat="1" applyFont="1" applyBorder="1" applyAlignment="1" applyProtection="1">
      <alignment vertical="center"/>
    </xf>
    <xf numFmtId="49" fontId="10" fillId="5" borderId="26" xfId="0" applyNumberFormat="1" applyFont="1" applyFill="1" applyBorder="1" applyAlignment="1" applyProtection="1">
      <alignment vertical="center"/>
      <protection locked="0"/>
    </xf>
    <xf numFmtId="49" fontId="10" fillId="5" borderId="26" xfId="0" applyNumberFormat="1" applyFont="1" applyFill="1" applyBorder="1" applyAlignment="1" applyProtection="1">
      <alignment horizontal="center" vertical="center"/>
      <protection locked="0"/>
    </xf>
    <xf numFmtId="169" fontId="10" fillId="5" borderId="26" xfId="0" applyNumberFormat="1" applyFont="1" applyFill="1" applyBorder="1" applyAlignment="1" applyProtection="1">
      <alignment horizontal="center" vertical="center"/>
      <protection locked="0"/>
    </xf>
    <xf numFmtId="8" fontId="10" fillId="5" borderId="26" xfId="0" applyNumberFormat="1" applyFont="1" applyFill="1" applyBorder="1" applyAlignment="1" applyProtection="1">
      <alignment vertical="center"/>
      <protection locked="0"/>
    </xf>
    <xf numFmtId="10" fontId="10" fillId="5" borderId="26" xfId="2" applyNumberFormat="1" applyFont="1" applyFill="1" applyBorder="1" applyAlignment="1" applyProtection="1">
      <alignment horizontal="right" vertical="center"/>
      <protection locked="0"/>
    </xf>
    <xf numFmtId="9" fontId="10" fillId="5" borderId="26" xfId="2" applyFont="1" applyFill="1" applyBorder="1" applyAlignment="1" applyProtection="1">
      <alignment horizontal="right" vertical="center"/>
      <protection locked="0"/>
    </xf>
    <xf numFmtId="49" fontId="10" fillId="5" borderId="2" xfId="0" applyNumberFormat="1" applyFont="1" applyFill="1" applyBorder="1" applyAlignment="1" applyProtection="1">
      <alignment vertical="center"/>
      <protection locked="0"/>
    </xf>
    <xf numFmtId="49" fontId="10" fillId="5" borderId="2" xfId="0" applyNumberFormat="1" applyFont="1" applyFill="1" applyBorder="1" applyAlignment="1" applyProtection="1">
      <alignment horizontal="center" vertical="center"/>
      <protection locked="0"/>
    </xf>
    <xf numFmtId="169" fontId="10" fillId="5" borderId="2" xfId="0" applyNumberFormat="1" applyFont="1" applyFill="1" applyBorder="1" applyAlignment="1" applyProtection="1">
      <alignment horizontal="center" vertical="center"/>
      <protection locked="0"/>
    </xf>
    <xf numFmtId="8" fontId="10" fillId="5" borderId="2" xfId="0" applyNumberFormat="1" applyFont="1" applyFill="1" applyBorder="1" applyAlignment="1" applyProtection="1">
      <alignment vertical="center"/>
      <protection locked="0"/>
    </xf>
    <xf numFmtId="9" fontId="10" fillId="5" borderId="2" xfId="2" applyFont="1" applyFill="1" applyBorder="1" applyAlignment="1" applyProtection="1">
      <alignment horizontal="right" vertical="center"/>
      <protection locked="0"/>
    </xf>
    <xf numFmtId="2" fontId="10" fillId="5" borderId="26" xfId="0" applyNumberFormat="1" applyFont="1" applyFill="1" applyBorder="1" applyAlignment="1" applyProtection="1">
      <alignment vertical="center"/>
      <protection locked="0"/>
    </xf>
    <xf numFmtId="10" fontId="10" fillId="5" borderId="26" xfId="2" applyNumberFormat="1" applyFont="1" applyFill="1" applyBorder="1" applyAlignment="1" applyProtection="1">
      <alignment vertical="center"/>
      <protection locked="0"/>
    </xf>
    <xf numFmtId="170" fontId="10" fillId="5" borderId="26" xfId="2" applyNumberFormat="1" applyFont="1" applyFill="1" applyBorder="1" applyAlignment="1" applyProtection="1">
      <alignment vertical="center"/>
      <protection locked="0"/>
    </xf>
    <xf numFmtId="170" fontId="10" fillId="5" borderId="1" xfId="2" applyNumberFormat="1" applyFont="1" applyFill="1" applyBorder="1" applyAlignment="1" applyProtection="1">
      <alignment vertical="center"/>
      <protection locked="0"/>
    </xf>
    <xf numFmtId="170" fontId="10" fillId="5" borderId="26" xfId="0" applyNumberFormat="1" applyFont="1" applyFill="1" applyBorder="1" applyProtection="1">
      <protection locked="0"/>
    </xf>
    <xf numFmtId="44" fontId="10" fillId="5" borderId="26" xfId="2" applyNumberFormat="1" applyFont="1" applyFill="1" applyBorder="1" applyAlignment="1" applyProtection="1">
      <alignment vertical="center"/>
      <protection locked="0"/>
    </xf>
    <xf numFmtId="10" fontId="30" fillId="5" borderId="26" xfId="2" applyNumberFormat="1" applyFont="1" applyFill="1" applyBorder="1" applyAlignment="1" applyProtection="1">
      <alignment vertical="center"/>
      <protection locked="0"/>
    </xf>
    <xf numFmtId="44" fontId="10" fillId="5" borderId="26" xfId="1" applyFont="1" applyFill="1" applyBorder="1" applyAlignment="1" applyProtection="1">
      <alignment vertical="center"/>
      <protection locked="0"/>
    </xf>
    <xf numFmtId="0" fontId="17" fillId="0" borderId="0" xfId="10" applyFont="1"/>
    <xf numFmtId="0" fontId="31" fillId="0" borderId="0" xfId="10" applyFont="1"/>
    <xf numFmtId="10" fontId="20" fillId="0" borderId="0" xfId="2" applyNumberFormat="1" applyFont="1" applyBorder="1" applyAlignment="1">
      <alignment horizontal="center" vertical="center"/>
    </xf>
    <xf numFmtId="10" fontId="21" fillId="0" borderId="0" xfId="2" applyNumberFormat="1" applyFont="1" applyBorder="1" applyAlignment="1">
      <alignment horizontal="center" vertical="center"/>
    </xf>
    <xf numFmtId="49" fontId="10" fillId="0" borderId="26"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44" fontId="23" fillId="0" borderId="84" xfId="0" applyNumberFormat="1" applyFont="1" applyFill="1" applyBorder="1" applyAlignment="1" applyProtection="1">
      <alignment vertical="center"/>
    </xf>
    <xf numFmtId="0" fontId="14" fillId="3" borderId="87" xfId="0" applyFont="1" applyFill="1" applyBorder="1" applyAlignment="1" applyProtection="1">
      <alignment horizontal="center" vertical="center" wrapText="1"/>
    </xf>
    <xf numFmtId="0" fontId="14" fillId="3" borderId="15" xfId="0" applyFont="1" applyFill="1" applyBorder="1" applyAlignment="1" applyProtection="1">
      <alignment horizontal="center" vertical="center" wrapText="1"/>
    </xf>
    <xf numFmtId="0" fontId="19" fillId="0" borderId="13" xfId="10" applyFont="1" applyBorder="1" applyAlignment="1">
      <alignment vertical="center"/>
    </xf>
    <xf numFmtId="0" fontId="5" fillId="0" borderId="13" xfId="10" applyFont="1" applyBorder="1" applyAlignment="1" applyProtection="1">
      <alignment horizontal="left" vertical="center"/>
    </xf>
    <xf numFmtId="49" fontId="14" fillId="0" borderId="13" xfId="10" applyNumberFormat="1" applyFont="1" applyBorder="1" applyAlignment="1" applyProtection="1">
      <alignment horizontal="left" vertical="center"/>
    </xf>
    <xf numFmtId="49" fontId="5" fillId="0" borderId="13" xfId="10" quotePrefix="1" applyNumberFormat="1" applyFont="1" applyBorder="1" applyAlignment="1" applyProtection="1">
      <alignment horizontal="left" vertical="center"/>
    </xf>
    <xf numFmtId="49" fontId="5" fillId="0" borderId="13" xfId="10" applyNumberFormat="1" applyFont="1" applyBorder="1" applyAlignment="1" applyProtection="1">
      <alignment horizontal="left" vertical="center"/>
    </xf>
    <xf numFmtId="49" fontId="5" fillId="0" borderId="21" xfId="10" applyNumberFormat="1" applyFont="1" applyBorder="1" applyAlignment="1" applyProtection="1">
      <alignment horizontal="left" vertical="center"/>
    </xf>
    <xf numFmtId="0" fontId="19" fillId="0" borderId="0" xfId="10" applyFont="1" applyBorder="1" applyAlignment="1">
      <alignment horizontal="center" vertical="center" wrapText="1"/>
    </xf>
    <xf numFmtId="0" fontId="18" fillId="0" borderId="0" xfId="10" applyFont="1" applyFill="1" applyBorder="1" applyAlignment="1">
      <alignment horizontal="center" vertical="center"/>
    </xf>
    <xf numFmtId="0" fontId="18" fillId="0" borderId="14" xfId="10" applyFont="1" applyFill="1" applyBorder="1" applyAlignment="1">
      <alignment horizontal="center" vertical="center"/>
    </xf>
    <xf numFmtId="0" fontId="7" fillId="0" borderId="0" xfId="0" applyFont="1" applyFill="1" applyBorder="1" applyAlignment="1" applyProtection="1">
      <alignment vertical="center" wrapText="1"/>
    </xf>
    <xf numFmtId="0" fontId="10" fillId="5" borderId="26" xfId="0" applyNumberFormat="1" applyFont="1" applyFill="1" applyBorder="1" applyAlignment="1" applyProtection="1">
      <alignment vertical="center"/>
      <protection locked="0"/>
    </xf>
    <xf numFmtId="178" fontId="10" fillId="5" borderId="26" xfId="0" applyNumberFormat="1" applyFont="1" applyFill="1" applyBorder="1" applyAlignment="1" applyProtection="1">
      <alignment vertical="center"/>
      <protection locked="0"/>
    </xf>
    <xf numFmtId="0" fontId="5" fillId="0" borderId="78" xfId="0" applyFont="1" applyBorder="1" applyAlignment="1" applyProtection="1">
      <alignment horizontal="center" vertical="center" wrapText="1"/>
    </xf>
    <xf numFmtId="0" fontId="5" fillId="0" borderId="94" xfId="0" applyFont="1" applyBorder="1" applyAlignment="1" applyProtection="1">
      <alignment horizontal="center" vertical="center" wrapText="1"/>
    </xf>
    <xf numFmtId="0" fontId="16" fillId="0" borderId="0" xfId="10" applyFont="1" applyBorder="1"/>
    <xf numFmtId="0" fontId="27" fillId="12" borderId="0" xfId="0" applyFont="1" applyFill="1" applyAlignment="1" applyProtection="1"/>
    <xf numFmtId="0" fontId="23" fillId="11" borderId="0" xfId="0" applyFont="1" applyFill="1" applyAlignment="1" applyProtection="1">
      <alignment vertical="center"/>
    </xf>
    <xf numFmtId="0" fontId="5" fillId="0" borderId="93" xfId="0" applyFont="1" applyBorder="1" applyAlignment="1" applyProtection="1">
      <alignment horizontal="center" vertical="center" wrapText="1"/>
    </xf>
    <xf numFmtId="2" fontId="10" fillId="0" borderId="26" xfId="0" applyNumberFormat="1" applyFont="1" applyFill="1" applyBorder="1" applyAlignment="1" applyProtection="1">
      <alignment horizontal="center" vertical="center"/>
    </xf>
    <xf numFmtId="1" fontId="10" fillId="0" borderId="26" xfId="0" applyNumberFormat="1" applyFont="1" applyFill="1" applyBorder="1" applyAlignment="1" applyProtection="1">
      <alignment horizontal="center" vertical="center"/>
    </xf>
    <xf numFmtId="10" fontId="10" fillId="0" borderId="0" xfId="2" applyNumberFormat="1" applyFont="1" applyFill="1" applyBorder="1" applyAlignment="1" applyProtection="1">
      <alignment horizontal="center" vertical="center"/>
    </xf>
    <xf numFmtId="0" fontId="18" fillId="0" borderId="13" xfId="10" applyFont="1" applyBorder="1" applyAlignment="1">
      <alignment horizontal="center" vertical="center" wrapText="1"/>
    </xf>
    <xf numFmtId="0" fontId="5" fillId="0" borderId="0" xfId="10" applyFont="1" applyBorder="1" applyAlignment="1">
      <alignment vertical="center" wrapText="1"/>
    </xf>
    <xf numFmtId="0" fontId="6" fillId="0" borderId="0" xfId="0" applyFont="1"/>
    <xf numFmtId="0" fontId="37" fillId="0" borderId="0" xfId="0" applyFont="1" applyAlignment="1">
      <alignment horizontal="right"/>
    </xf>
    <xf numFmtId="0" fontId="5" fillId="0" borderId="0" xfId="10" applyFont="1"/>
    <xf numFmtId="0" fontId="5" fillId="0" borderId="0" xfId="10" applyFont="1" applyBorder="1"/>
    <xf numFmtId="14" fontId="6" fillId="0" borderId="81" xfId="0" applyNumberFormat="1" applyFont="1" applyBorder="1" applyAlignment="1">
      <alignment horizontal="left"/>
    </xf>
    <xf numFmtId="0" fontId="6" fillId="0" borderId="11" xfId="0" quotePrefix="1" applyFont="1" applyBorder="1" applyAlignment="1">
      <alignment horizontal="center"/>
    </xf>
    <xf numFmtId="14" fontId="6" fillId="0" borderId="82" xfId="0" applyNumberFormat="1" applyFont="1" applyBorder="1" applyAlignment="1">
      <alignment horizontal="left"/>
    </xf>
    <xf numFmtId="0" fontId="40" fillId="0" borderId="13" xfId="0" applyFont="1" applyFill="1" applyBorder="1" applyAlignment="1">
      <alignment horizontal="left"/>
    </xf>
    <xf numFmtId="0" fontId="40" fillId="0" borderId="0" xfId="0" applyFont="1" applyFill="1" applyBorder="1" applyAlignment="1">
      <alignment horizontal="left"/>
    </xf>
    <xf numFmtId="0" fontId="5" fillId="0" borderId="0" xfId="10" applyFont="1" applyBorder="1" applyAlignment="1">
      <alignment horizontal="left"/>
    </xf>
    <xf numFmtId="0" fontId="5" fillId="0" borderId="34" xfId="10" applyFont="1" applyBorder="1"/>
    <xf numFmtId="0" fontId="5" fillId="0" borderId="44" xfId="10" applyFont="1" applyBorder="1"/>
    <xf numFmtId="0" fontId="44" fillId="0" borderId="0" xfId="0" applyFont="1" applyFill="1" applyBorder="1" applyAlignment="1">
      <alignment horizontal="left"/>
    </xf>
    <xf numFmtId="0" fontId="5" fillId="0" borderId="14" xfId="10" applyFont="1" applyBorder="1"/>
    <xf numFmtId="0" fontId="21" fillId="0" borderId="0" xfId="10" applyFont="1" applyBorder="1" applyAlignment="1">
      <alignment horizontal="center" vertical="center"/>
    </xf>
    <xf numFmtId="0" fontId="6" fillId="0" borderId="13" xfId="0" applyFont="1" applyBorder="1"/>
    <xf numFmtId="0" fontId="5" fillId="0" borderId="21" xfId="10" applyFont="1" applyBorder="1"/>
    <xf numFmtId="0" fontId="14" fillId="0" borderId="0" xfId="0" applyFont="1" applyBorder="1" applyAlignment="1" applyProtection="1">
      <alignment vertical="center" wrapText="1"/>
    </xf>
    <xf numFmtId="14" fontId="37" fillId="0" borderId="0" xfId="0" applyNumberFormat="1" applyFont="1" applyAlignment="1">
      <alignment horizontal="left"/>
    </xf>
    <xf numFmtId="10" fontId="23" fillId="5" borderId="26" xfId="2" applyNumberFormat="1" applyFont="1" applyFill="1" applyBorder="1" applyAlignment="1" applyProtection="1">
      <alignment horizontal="center" vertical="center"/>
      <protection locked="0"/>
    </xf>
    <xf numFmtId="0" fontId="14" fillId="0" borderId="32" xfId="10" applyFont="1" applyBorder="1" applyAlignment="1">
      <alignment horizontal="center" vertical="center"/>
    </xf>
    <xf numFmtId="0" fontId="14" fillId="0" borderId="44" xfId="10" applyFont="1" applyBorder="1" applyAlignment="1">
      <alignment horizontal="center" vertical="center"/>
    </xf>
    <xf numFmtId="3" fontId="5" fillId="0" borderId="32" xfId="10" applyNumberFormat="1" applyFont="1" applyBorder="1" applyAlignment="1">
      <alignment horizontal="center" vertical="center"/>
    </xf>
    <xf numFmtId="10" fontId="5" fillId="0" borderId="32" xfId="2" applyNumberFormat="1" applyFont="1" applyBorder="1" applyAlignment="1">
      <alignment horizontal="center" vertical="center"/>
    </xf>
    <xf numFmtId="3" fontId="14" fillId="0" borderId="49" xfId="10" applyNumberFormat="1" applyFont="1" applyBorder="1" applyAlignment="1">
      <alignment horizontal="center" vertical="center"/>
    </xf>
    <xf numFmtId="10" fontId="14" fillId="0" borderId="14" xfId="2" applyNumberFormat="1" applyFont="1" applyBorder="1" applyAlignment="1">
      <alignment horizontal="center" vertical="center"/>
    </xf>
    <xf numFmtId="168" fontId="14" fillId="0" borderId="0" xfId="10" applyNumberFormat="1" applyFont="1" applyBorder="1" applyAlignment="1">
      <alignment horizontal="center" vertical="center" wrapText="1"/>
    </xf>
    <xf numFmtId="0" fontId="14" fillId="0" borderId="52" xfId="10" applyFont="1" applyBorder="1" applyAlignment="1">
      <alignment horizontal="right" vertical="center"/>
    </xf>
    <xf numFmtId="168" fontId="5" fillId="0" borderId="40" xfId="10" applyNumberFormat="1" applyFont="1" applyBorder="1" applyAlignment="1">
      <alignment horizontal="center" vertical="center"/>
    </xf>
    <xf numFmtId="0" fontId="5" fillId="3" borderId="28" xfId="10" applyFont="1" applyFill="1" applyBorder="1" applyAlignment="1">
      <alignment horizontal="center" vertical="center"/>
    </xf>
    <xf numFmtId="168" fontId="5" fillId="0" borderId="19" xfId="10" applyNumberFormat="1" applyFont="1" applyFill="1" applyBorder="1" applyAlignment="1">
      <alignment horizontal="center" vertical="center"/>
    </xf>
    <xf numFmtId="0" fontId="5" fillId="3" borderId="20" xfId="10" applyFont="1" applyFill="1" applyBorder="1" applyAlignment="1">
      <alignment horizontal="center" vertical="center"/>
    </xf>
    <xf numFmtId="0" fontId="5" fillId="0" borderId="54" xfId="10" applyFont="1" applyFill="1" applyBorder="1" applyAlignment="1">
      <alignment horizontal="left" vertical="center"/>
    </xf>
    <xf numFmtId="0" fontId="5" fillId="3" borderId="14" xfId="10" applyFont="1" applyFill="1" applyBorder="1" applyAlignment="1">
      <alignment horizontal="center" vertical="center"/>
    </xf>
    <xf numFmtId="0" fontId="5" fillId="0" borderId="54" xfId="10" applyFont="1" applyFill="1" applyBorder="1" applyAlignment="1">
      <alignment vertical="center"/>
    </xf>
    <xf numFmtId="168" fontId="5" fillId="0" borderId="62" xfId="10" applyNumberFormat="1" applyFont="1" applyBorder="1" applyAlignment="1">
      <alignment horizontal="center" vertical="center"/>
    </xf>
    <xf numFmtId="0" fontId="5" fillId="3" borderId="65" xfId="10" applyFont="1" applyFill="1" applyBorder="1" applyAlignment="1">
      <alignment horizontal="center" vertical="center"/>
    </xf>
    <xf numFmtId="168" fontId="5" fillId="0" borderId="53" xfId="10" applyNumberFormat="1" applyFont="1" applyFill="1" applyBorder="1" applyAlignment="1">
      <alignment horizontal="center" vertical="center"/>
    </xf>
    <xf numFmtId="168" fontId="5" fillId="0" borderId="63" xfId="10" applyNumberFormat="1" applyFont="1" applyBorder="1" applyAlignment="1">
      <alignment horizontal="center" vertical="center"/>
    </xf>
    <xf numFmtId="0" fontId="5" fillId="3" borderId="29" xfId="10" applyFont="1" applyFill="1" applyBorder="1" applyAlignment="1">
      <alignment horizontal="center" vertical="center"/>
    </xf>
    <xf numFmtId="168" fontId="5" fillId="0" borderId="22" xfId="10" applyNumberFormat="1" applyFont="1" applyFill="1" applyBorder="1" applyAlignment="1">
      <alignment horizontal="center" vertical="center"/>
    </xf>
    <xf numFmtId="0" fontId="5" fillId="3" borderId="31" xfId="10" applyFont="1" applyFill="1" applyBorder="1" applyAlignment="1">
      <alignment horizontal="center" vertical="center"/>
    </xf>
    <xf numFmtId="168" fontId="14" fillId="0" borderId="34" xfId="10" applyNumberFormat="1" applyFont="1" applyBorder="1" applyAlignment="1">
      <alignment horizontal="center" vertical="center"/>
    </xf>
    <xf numFmtId="168" fontId="17" fillId="0" borderId="58" xfId="10" applyNumberFormat="1" applyFont="1" applyBorder="1" applyAlignment="1">
      <alignment horizontal="center" vertical="center"/>
    </xf>
    <xf numFmtId="168" fontId="14" fillId="0" borderId="61" xfId="10" applyNumberFormat="1" applyFont="1" applyBorder="1" applyAlignment="1">
      <alignment horizontal="center" vertical="center"/>
    </xf>
    <xf numFmtId="0" fontId="5" fillId="3" borderId="64" xfId="10" applyFont="1" applyFill="1" applyBorder="1" applyAlignment="1">
      <alignment horizontal="center" vertical="center"/>
    </xf>
    <xf numFmtId="0" fontId="5" fillId="3" borderId="68" xfId="10" applyFont="1" applyFill="1" applyBorder="1" applyAlignment="1">
      <alignment horizontal="center" vertical="center"/>
    </xf>
    <xf numFmtId="168" fontId="17" fillId="0" borderId="34" xfId="10" applyNumberFormat="1" applyFont="1" applyBorder="1" applyAlignment="1">
      <alignment horizontal="center" vertical="center"/>
    </xf>
    <xf numFmtId="168" fontId="14" fillId="0" borderId="68" xfId="10" applyNumberFormat="1" applyFont="1" applyBorder="1" applyAlignment="1">
      <alignment horizontal="center" vertical="center"/>
    </xf>
    <xf numFmtId="168" fontId="14" fillId="0" borderId="64" xfId="1" applyNumberFormat="1" applyFont="1" applyFill="1" applyBorder="1" applyAlignment="1">
      <alignment horizontal="center" vertical="center"/>
    </xf>
    <xf numFmtId="168" fontId="14" fillId="0" borderId="58" xfId="10" applyNumberFormat="1" applyFont="1" applyFill="1" applyBorder="1" applyAlignment="1">
      <alignment horizontal="center" vertical="center"/>
    </xf>
    <xf numFmtId="168" fontId="14" fillId="0" borderId="68" xfId="10" applyNumberFormat="1" applyFont="1" applyFill="1" applyBorder="1" applyAlignment="1">
      <alignment horizontal="center" vertical="center"/>
    </xf>
    <xf numFmtId="0" fontId="5" fillId="0" borderId="67" xfId="10" applyFont="1" applyFill="1" applyBorder="1" applyAlignment="1">
      <alignment vertical="center"/>
    </xf>
    <xf numFmtId="168" fontId="5" fillId="0" borderId="20" xfId="10" applyNumberFormat="1" applyFont="1" applyBorder="1" applyAlignment="1">
      <alignment horizontal="center" vertical="center"/>
    </xf>
    <xf numFmtId="0" fontId="5" fillId="0" borderId="52" xfId="10" applyFont="1" applyFill="1" applyBorder="1" applyAlignment="1">
      <alignment vertical="center"/>
    </xf>
    <xf numFmtId="0" fontId="5" fillId="0" borderId="55" xfId="10" applyFont="1" applyBorder="1" applyAlignment="1">
      <alignment vertical="center"/>
    </xf>
    <xf numFmtId="44" fontId="5" fillId="0" borderId="14" xfId="1" applyFont="1" applyBorder="1" applyAlignment="1">
      <alignment horizontal="center" vertical="center"/>
    </xf>
    <xf numFmtId="0" fontId="5" fillId="0" borderId="52" xfId="10" applyFont="1" applyBorder="1" applyAlignment="1">
      <alignment vertical="center" wrapText="1"/>
    </xf>
    <xf numFmtId="44" fontId="5" fillId="0" borderId="20" xfId="1" applyFont="1" applyBorder="1" applyAlignment="1">
      <alignment horizontal="center" vertical="center"/>
    </xf>
    <xf numFmtId="0" fontId="5" fillId="0" borderId="54" xfId="10" applyFont="1" applyBorder="1" applyAlignment="1">
      <alignment vertical="center" wrapText="1"/>
    </xf>
    <xf numFmtId="0" fontId="5" fillId="0" borderId="54" xfId="10" applyFont="1" applyBorder="1" applyAlignment="1">
      <alignment vertical="center"/>
    </xf>
    <xf numFmtId="0" fontId="5" fillId="3" borderId="40" xfId="10" applyFont="1" applyFill="1" applyBorder="1" applyAlignment="1">
      <alignment horizontal="center" vertical="center"/>
    </xf>
    <xf numFmtId="168" fontId="5" fillId="0" borderId="23" xfId="10" applyNumberFormat="1" applyFont="1" applyBorder="1" applyAlignment="1">
      <alignment horizontal="center" vertical="center"/>
    </xf>
    <xf numFmtId="0" fontId="5" fillId="3" borderId="100" xfId="10" applyFont="1" applyFill="1" applyBorder="1" applyAlignment="1">
      <alignment horizontal="center" vertical="center"/>
    </xf>
    <xf numFmtId="44" fontId="5" fillId="0" borderId="23" xfId="1" applyFont="1" applyBorder="1" applyAlignment="1">
      <alignment horizontal="center" vertical="center"/>
    </xf>
    <xf numFmtId="0" fontId="5" fillId="6" borderId="13" xfId="10" applyFont="1" applyFill="1" applyBorder="1"/>
    <xf numFmtId="0" fontId="5" fillId="6" borderId="0" xfId="10" applyFont="1" applyFill="1" applyBorder="1" applyAlignment="1">
      <alignment vertical="center"/>
    </xf>
    <xf numFmtId="168" fontId="5" fillId="6" borderId="0" xfId="3" applyNumberFormat="1" applyFont="1" applyFill="1" applyBorder="1" applyAlignment="1">
      <alignment horizontal="center" vertical="center"/>
    </xf>
    <xf numFmtId="168" fontId="5" fillId="6" borderId="70" xfId="10" applyNumberFormat="1" applyFont="1" applyFill="1" applyBorder="1" applyAlignment="1">
      <alignment horizontal="center" vertical="center"/>
    </xf>
    <xf numFmtId="0" fontId="5" fillId="6" borderId="81" xfId="10" applyFont="1" applyFill="1" applyBorder="1" applyAlignment="1">
      <alignment horizontal="center" vertical="center"/>
    </xf>
    <xf numFmtId="168" fontId="5" fillId="6" borderId="53" xfId="10" applyNumberFormat="1" applyFont="1" applyFill="1" applyBorder="1" applyAlignment="1">
      <alignment horizontal="center" vertical="center"/>
    </xf>
    <xf numFmtId="0" fontId="5" fillId="6" borderId="14" xfId="10" applyFont="1" applyFill="1" applyBorder="1" applyAlignment="1">
      <alignment horizontal="center" vertical="center"/>
    </xf>
    <xf numFmtId="168" fontId="14" fillId="0" borderId="58" xfId="10" applyNumberFormat="1" applyFont="1" applyBorder="1" applyAlignment="1">
      <alignment horizontal="center" vertical="center"/>
    </xf>
    <xf numFmtId="0" fontId="10" fillId="0" borderId="13" xfId="0" applyFont="1" applyBorder="1" applyAlignment="1">
      <alignment horizontal="left" vertical="top" wrapText="1"/>
    </xf>
    <xf numFmtId="168" fontId="5" fillId="0" borderId="20" xfId="3" applyNumberFormat="1" applyFont="1" applyFill="1" applyBorder="1" applyAlignment="1">
      <alignment horizontal="center" vertical="center"/>
    </xf>
    <xf numFmtId="168" fontId="5" fillId="0" borderId="20" xfId="10" applyNumberFormat="1" applyFont="1" applyFill="1" applyBorder="1" applyAlignment="1">
      <alignment horizontal="center" vertical="center"/>
    </xf>
    <xf numFmtId="0" fontId="5" fillId="0" borderId="59" xfId="10" applyFont="1" applyBorder="1" applyAlignment="1">
      <alignment vertical="center"/>
    </xf>
    <xf numFmtId="0" fontId="5" fillId="0" borderId="41" xfId="10" applyFont="1" applyBorder="1" applyAlignment="1">
      <alignment vertical="center"/>
    </xf>
    <xf numFmtId="0" fontId="5" fillId="0" borderId="0" xfId="10" applyFont="1" applyBorder="1" applyAlignment="1">
      <alignment vertical="center"/>
    </xf>
    <xf numFmtId="168" fontId="5" fillId="0" borderId="97" xfId="10" applyNumberFormat="1" applyFont="1" applyFill="1" applyBorder="1" applyAlignment="1">
      <alignment horizontal="center" vertical="center"/>
    </xf>
    <xf numFmtId="44" fontId="5" fillId="0" borderId="99" xfId="1" applyFont="1" applyBorder="1" applyAlignment="1">
      <alignment horizontal="center" vertical="center"/>
    </xf>
    <xf numFmtId="168" fontId="5" fillId="0" borderId="101" xfId="3" applyNumberFormat="1" applyFont="1" applyFill="1" applyBorder="1" applyAlignment="1">
      <alignment horizontal="center" vertical="center"/>
    </xf>
    <xf numFmtId="0" fontId="5" fillId="3" borderId="102" xfId="10" applyFont="1" applyFill="1" applyBorder="1" applyAlignment="1">
      <alignment horizontal="center" vertical="center"/>
    </xf>
    <xf numFmtId="168" fontId="5" fillId="0" borderId="23" xfId="10" applyNumberFormat="1" applyFont="1" applyFill="1" applyBorder="1" applyAlignment="1">
      <alignment horizontal="center" vertical="center"/>
    </xf>
    <xf numFmtId="0" fontId="5" fillId="6" borderId="65" xfId="10" applyFont="1" applyFill="1" applyBorder="1" applyAlignment="1">
      <alignment horizontal="center" vertical="center"/>
    </xf>
    <xf numFmtId="0" fontId="5" fillId="3" borderId="43" xfId="10" applyFont="1" applyFill="1" applyBorder="1" applyAlignment="1">
      <alignment vertical="center"/>
    </xf>
    <xf numFmtId="0" fontId="5" fillId="0" borderId="55" xfId="10" applyFont="1" applyFill="1" applyBorder="1" applyAlignment="1">
      <alignment vertical="center"/>
    </xf>
    <xf numFmtId="168" fontId="5" fillId="0" borderId="23" xfId="3" applyNumberFormat="1" applyFont="1" applyFill="1" applyBorder="1" applyAlignment="1">
      <alignment horizontal="center" vertical="center"/>
    </xf>
    <xf numFmtId="0" fontId="14" fillId="0" borderId="13" xfId="10" applyFont="1" applyFill="1" applyBorder="1" applyAlignment="1">
      <alignment horizontal="center" vertical="center"/>
    </xf>
    <xf numFmtId="0" fontId="5" fillId="0" borderId="0" xfId="10" applyFont="1" applyFill="1" applyBorder="1" applyAlignment="1">
      <alignment vertical="center"/>
    </xf>
    <xf numFmtId="168" fontId="5" fillId="0" borderId="99" xfId="3" applyNumberFormat="1" applyFont="1" applyFill="1" applyBorder="1" applyAlignment="1">
      <alignment horizontal="center" vertical="center"/>
    </xf>
    <xf numFmtId="0" fontId="5" fillId="3" borderId="13" xfId="10" applyFont="1" applyFill="1" applyBorder="1" applyAlignment="1">
      <alignment vertical="center"/>
    </xf>
    <xf numFmtId="168" fontId="14" fillId="0" borderId="19" xfId="10" applyNumberFormat="1" applyFont="1" applyFill="1" applyBorder="1" applyAlignment="1">
      <alignment horizontal="center" vertical="center"/>
    </xf>
    <xf numFmtId="168" fontId="14" fillId="0" borderId="103" xfId="10" applyNumberFormat="1" applyFont="1" applyFill="1" applyBorder="1" applyAlignment="1">
      <alignment horizontal="center" vertical="center"/>
    </xf>
    <xf numFmtId="0" fontId="5" fillId="3" borderId="55" xfId="10" applyFont="1" applyFill="1" applyBorder="1" applyAlignment="1">
      <alignment vertical="center"/>
    </xf>
    <xf numFmtId="168" fontId="14" fillId="0" borderId="53" xfId="10" applyNumberFormat="1" applyFont="1" applyFill="1" applyBorder="1" applyAlignment="1">
      <alignment horizontal="center" vertical="center"/>
    </xf>
    <xf numFmtId="168" fontId="14" fillId="0" borderId="20" xfId="10" applyNumberFormat="1" applyFont="1" applyFill="1" applyBorder="1" applyAlignment="1">
      <alignment horizontal="center" vertical="center"/>
    </xf>
    <xf numFmtId="0" fontId="5" fillId="0" borderId="21" xfId="10" applyFont="1" applyBorder="1" applyAlignment="1">
      <alignment vertical="center"/>
    </xf>
    <xf numFmtId="168" fontId="14" fillId="6" borderId="58" xfId="10" applyNumberFormat="1" applyFont="1" applyFill="1" applyBorder="1" applyAlignment="1">
      <alignment horizontal="center" vertical="center"/>
    </xf>
    <xf numFmtId="168" fontId="14" fillId="6" borderId="68" xfId="10" applyNumberFormat="1" applyFont="1" applyFill="1" applyBorder="1" applyAlignment="1">
      <alignment horizontal="center" vertical="center"/>
    </xf>
    <xf numFmtId="168" fontId="5" fillId="6" borderId="19" xfId="10" applyNumberFormat="1" applyFont="1" applyFill="1" applyBorder="1" applyAlignment="1">
      <alignment horizontal="center" vertical="center"/>
    </xf>
    <xf numFmtId="168" fontId="5" fillId="6" borderId="20" xfId="10" applyNumberFormat="1" applyFont="1" applyFill="1" applyBorder="1" applyAlignment="1">
      <alignment horizontal="center" vertical="center"/>
    </xf>
    <xf numFmtId="168" fontId="5" fillId="6" borderId="22" xfId="10" applyNumberFormat="1" applyFont="1" applyFill="1" applyBorder="1" applyAlignment="1">
      <alignment horizontal="center" vertical="center"/>
    </xf>
    <xf numFmtId="168" fontId="5" fillId="6" borderId="23" xfId="10" applyNumberFormat="1" applyFont="1" applyFill="1" applyBorder="1" applyAlignment="1">
      <alignment horizontal="center" vertical="center"/>
    </xf>
    <xf numFmtId="168" fontId="14" fillId="3" borderId="68" xfId="10" applyNumberFormat="1" applyFont="1" applyFill="1" applyBorder="1" applyAlignment="1">
      <alignment horizontal="center" vertical="center"/>
    </xf>
    <xf numFmtId="0" fontId="5" fillId="3" borderId="99" xfId="10" applyFont="1" applyFill="1" applyBorder="1" applyAlignment="1">
      <alignment horizontal="center" vertical="center"/>
    </xf>
    <xf numFmtId="0" fontId="5" fillId="3" borderId="23" xfId="10" applyFont="1" applyFill="1" applyBorder="1" applyAlignment="1">
      <alignment horizontal="center" vertical="center"/>
    </xf>
    <xf numFmtId="0" fontId="5" fillId="3" borderId="64" xfId="10" applyFont="1" applyFill="1" applyBorder="1" applyAlignment="1">
      <alignment vertical="center"/>
    </xf>
    <xf numFmtId="168" fontId="5" fillId="0" borderId="58" xfId="3" applyNumberFormat="1" applyFont="1" applyFill="1" applyBorder="1" applyAlignment="1">
      <alignment horizontal="center" vertical="center"/>
    </xf>
    <xf numFmtId="168" fontId="5" fillId="0" borderId="61" xfId="3" applyNumberFormat="1" applyFont="1" applyFill="1" applyBorder="1" applyAlignment="1">
      <alignment horizontal="center" vertical="center"/>
    </xf>
    <xf numFmtId="168" fontId="14" fillId="0" borderId="34" xfId="10" applyNumberFormat="1" applyFont="1" applyFill="1" applyBorder="1" applyAlignment="1">
      <alignment horizontal="center" vertical="center"/>
    </xf>
    <xf numFmtId="168" fontId="14" fillId="0" borderId="68" xfId="10" applyNumberFormat="1" applyFont="1" applyFill="1" applyBorder="1" applyAlignment="1">
      <alignment vertical="center"/>
    </xf>
    <xf numFmtId="168" fontId="5" fillId="0" borderId="19" xfId="3" applyNumberFormat="1" applyFont="1" applyFill="1" applyBorder="1" applyAlignment="1">
      <alignment horizontal="center" vertical="center"/>
    </xf>
    <xf numFmtId="0" fontId="5" fillId="0" borderId="97" xfId="10" applyFont="1" applyFill="1" applyBorder="1" applyAlignment="1">
      <alignment vertical="center"/>
    </xf>
    <xf numFmtId="0" fontId="5" fillId="0" borderId="19" xfId="10" applyFont="1" applyFill="1" applyBorder="1" applyAlignment="1">
      <alignment vertical="center"/>
    </xf>
    <xf numFmtId="0" fontId="5" fillId="0" borderId="27" xfId="10" applyFont="1" applyFill="1" applyBorder="1" applyAlignment="1">
      <alignment vertical="center"/>
    </xf>
    <xf numFmtId="0" fontId="5" fillId="0" borderId="53" xfId="10" applyFont="1" applyFill="1" applyBorder="1" applyAlignment="1">
      <alignment vertical="center"/>
    </xf>
    <xf numFmtId="168" fontId="5" fillId="0" borderId="97" xfId="3" applyNumberFormat="1" applyFont="1" applyFill="1" applyBorder="1" applyAlignment="1">
      <alignment horizontal="center" vertical="center"/>
    </xf>
    <xf numFmtId="0" fontId="5" fillId="0" borderId="0" xfId="10" applyFont="1" applyBorder="1" applyAlignment="1">
      <alignment horizontal="center" vertical="center" wrapText="1"/>
    </xf>
    <xf numFmtId="0" fontId="14" fillId="0" borderId="13" xfId="10" applyFont="1" applyBorder="1" applyAlignment="1">
      <alignment horizontal="center" vertical="center" wrapText="1"/>
    </xf>
    <xf numFmtId="0" fontId="14" fillId="0" borderId="0" xfId="10" applyFont="1" applyFill="1" applyBorder="1" applyAlignment="1">
      <alignment horizontal="center" vertical="center"/>
    </xf>
    <xf numFmtId="0" fontId="14" fillId="0" borderId="14" xfId="10" applyFont="1" applyFill="1" applyBorder="1" applyAlignment="1">
      <alignment horizontal="center" vertical="center"/>
    </xf>
    <xf numFmtId="168" fontId="14" fillId="0" borderId="61" xfId="10" applyNumberFormat="1" applyFont="1" applyFill="1" applyBorder="1" applyAlignment="1">
      <alignment horizontal="center" vertical="center"/>
    </xf>
    <xf numFmtId="0" fontId="5" fillId="3" borderId="68" xfId="10" applyFont="1" applyFill="1" applyBorder="1" applyAlignment="1">
      <alignment vertical="center"/>
    </xf>
    <xf numFmtId="0" fontId="5" fillId="0" borderId="97" xfId="10" applyFont="1" applyBorder="1" applyAlignment="1">
      <alignment vertical="center"/>
    </xf>
    <xf numFmtId="0" fontId="5" fillId="0" borderId="19" xfId="10" applyFont="1" applyBorder="1" applyAlignment="1">
      <alignment vertical="center"/>
    </xf>
    <xf numFmtId="168" fontId="5" fillId="6" borderId="107" xfId="10" applyNumberFormat="1" applyFont="1" applyFill="1" applyBorder="1" applyAlignment="1">
      <alignment horizontal="center" vertical="center"/>
    </xf>
    <xf numFmtId="168" fontId="5" fillId="6" borderId="68" xfId="10" applyNumberFormat="1" applyFont="1" applyFill="1" applyBorder="1" applyAlignment="1">
      <alignment horizontal="center" vertical="center"/>
    </xf>
    <xf numFmtId="0" fontId="5" fillId="3" borderId="106" xfId="10" applyFont="1" applyFill="1" applyBorder="1" applyAlignment="1">
      <alignment horizontal="center" vertical="center"/>
    </xf>
    <xf numFmtId="0" fontId="39" fillId="0" borderId="53" xfId="10" applyFont="1" applyFill="1" applyBorder="1" applyAlignment="1">
      <alignment vertical="center" wrapText="1"/>
    </xf>
    <xf numFmtId="0" fontId="5" fillId="0" borderId="54" xfId="10" applyFont="1" applyFill="1" applyBorder="1" applyAlignment="1">
      <alignment vertical="center" wrapText="1"/>
    </xf>
    <xf numFmtId="0" fontId="31" fillId="0" borderId="0" xfId="10" applyFont="1" applyAlignment="1"/>
    <xf numFmtId="168" fontId="5" fillId="0" borderId="103" xfId="0" applyNumberFormat="1" applyFont="1" applyBorder="1" applyAlignment="1">
      <alignment horizontal="center"/>
    </xf>
    <xf numFmtId="168" fontId="5" fillId="0" borderId="101" xfId="0" applyNumberFormat="1" applyFont="1" applyBorder="1" applyAlignment="1">
      <alignment horizontal="center"/>
    </xf>
    <xf numFmtId="172" fontId="5" fillId="0" borderId="14" xfId="10" applyNumberFormat="1" applyFont="1" applyBorder="1" applyAlignment="1" applyProtection="1">
      <alignment vertical="center"/>
    </xf>
    <xf numFmtId="173" fontId="5" fillId="0" borderId="14" xfId="10" applyNumberFormat="1" applyFont="1" applyBorder="1" applyAlignment="1" applyProtection="1">
      <alignment vertical="center"/>
    </xf>
    <xf numFmtId="173" fontId="5" fillId="0" borderId="79" xfId="10" applyNumberFormat="1" applyFont="1" applyBorder="1" applyAlignment="1" applyProtection="1">
      <alignment vertical="center"/>
    </xf>
    <xf numFmtId="173" fontId="7" fillId="0" borderId="89" xfId="10" applyNumberFormat="1" applyFont="1" applyBorder="1" applyAlignment="1" applyProtection="1">
      <alignment vertical="center"/>
    </xf>
    <xf numFmtId="0" fontId="7" fillId="0" borderId="43" xfId="10" applyFont="1" applyFill="1" applyBorder="1" applyAlignment="1" applyProtection="1">
      <alignment vertical="center" wrapText="1"/>
    </xf>
    <xf numFmtId="0" fontId="5" fillId="0" borderId="13" xfId="10" applyFont="1" applyBorder="1" applyAlignment="1" applyProtection="1">
      <alignment vertical="center" wrapText="1"/>
    </xf>
    <xf numFmtId="0" fontId="5" fillId="0" borderId="13" xfId="10" applyFont="1" applyBorder="1" applyAlignment="1" applyProtection="1">
      <alignment vertical="center"/>
    </xf>
    <xf numFmtId="0" fontId="5" fillId="0" borderId="14" xfId="0" applyFont="1" applyFill="1" applyBorder="1" applyAlignment="1" applyProtection="1">
      <alignment horizontal="center" vertical="center" wrapText="1"/>
    </xf>
    <xf numFmtId="181" fontId="39" fillId="5" borderId="24" xfId="1" applyNumberFormat="1" applyFont="1" applyFill="1" applyBorder="1" applyAlignment="1" applyProtection="1">
      <alignment horizontal="center" vertical="center" wrapText="1"/>
      <protection locked="0"/>
    </xf>
    <xf numFmtId="0" fontId="5" fillId="0" borderId="0" xfId="0" applyFont="1" applyBorder="1" applyAlignment="1" applyProtection="1">
      <alignment horizontal="center" vertical="center" wrapText="1"/>
    </xf>
    <xf numFmtId="10" fontId="10" fillId="5" borderId="75" xfId="2" applyNumberFormat="1" applyFont="1" applyFill="1" applyBorder="1" applyAlignment="1" applyProtection="1">
      <alignment vertical="center"/>
      <protection locked="0"/>
    </xf>
    <xf numFmtId="0" fontId="6" fillId="0" borderId="0" xfId="0" applyFont="1" applyProtection="1"/>
    <xf numFmtId="0" fontId="37" fillId="0" borderId="0" xfId="0" applyFont="1" applyAlignment="1" applyProtection="1">
      <alignment horizontal="right"/>
    </xf>
    <xf numFmtId="14" fontId="37" fillId="0" borderId="0" xfId="0" applyNumberFormat="1" applyFont="1" applyAlignment="1" applyProtection="1">
      <alignment horizontal="left"/>
    </xf>
    <xf numFmtId="0" fontId="36" fillId="0" borderId="0" xfId="0" applyFont="1" applyFill="1" applyBorder="1" applyAlignment="1" applyProtection="1">
      <alignment vertical="center"/>
    </xf>
    <xf numFmtId="0" fontId="6" fillId="0" borderId="0" xfId="0" applyFont="1" applyFill="1" applyBorder="1" applyProtection="1"/>
    <xf numFmtId="0" fontId="6" fillId="0" borderId="0" xfId="0" applyFont="1" applyFill="1" applyBorder="1" applyAlignment="1" applyProtection="1"/>
    <xf numFmtId="14" fontId="5" fillId="0" borderId="30" xfId="0" applyNumberFormat="1" applyFont="1" applyFill="1" applyBorder="1" applyAlignment="1" applyProtection="1">
      <alignment horizontal="left" vertical="center" wrapText="1"/>
    </xf>
    <xf numFmtId="0" fontId="6" fillId="0" borderId="82" xfId="0" quotePrefix="1" applyFont="1" applyFill="1" applyBorder="1" applyAlignment="1" applyProtection="1">
      <alignment horizontal="center"/>
    </xf>
    <xf numFmtId="14" fontId="5" fillId="0" borderId="82" xfId="0" applyNumberFormat="1" applyFont="1" applyFill="1" applyBorder="1" applyAlignment="1" applyProtection="1">
      <alignment horizontal="left" vertical="center" wrapText="1"/>
    </xf>
    <xf numFmtId="0" fontId="6" fillId="4" borderId="82" xfId="0" applyFont="1" applyFill="1" applyBorder="1" applyAlignment="1" applyProtection="1">
      <alignment horizontal="center"/>
    </xf>
    <xf numFmtId="0" fontId="6" fillId="4" borderId="31" xfId="0" applyFont="1" applyFill="1" applyBorder="1" applyProtection="1"/>
    <xf numFmtId="0" fontId="6" fillId="0" borderId="0" xfId="0" applyFont="1" applyFill="1" applyBorder="1" applyAlignment="1" applyProtection="1">
      <alignment horizontal="center"/>
    </xf>
    <xf numFmtId="14" fontId="3" fillId="0" borderId="0" xfId="0" applyNumberFormat="1" applyFont="1" applyFill="1" applyBorder="1" applyAlignment="1" applyProtection="1">
      <alignment horizontal="right" vertical="center" wrapText="1"/>
    </xf>
    <xf numFmtId="0" fontId="6" fillId="0" borderId="0" xfId="0" applyFont="1" applyBorder="1" applyProtection="1"/>
    <xf numFmtId="49" fontId="40" fillId="0" borderId="43" xfId="0" applyNumberFormat="1" applyFont="1" applyFill="1" applyBorder="1" applyAlignment="1" applyProtection="1">
      <alignment horizontal="left" wrapText="1"/>
    </xf>
    <xf numFmtId="0" fontId="23" fillId="0" borderId="0" xfId="0" applyFont="1" applyFill="1" applyBorder="1" applyAlignment="1" applyProtection="1">
      <alignment vertical="center" wrapText="1"/>
    </xf>
    <xf numFmtId="9" fontId="10" fillId="0" borderId="96" xfId="0" applyNumberFormat="1" applyFont="1" applyFill="1" applyBorder="1" applyAlignment="1" applyProtection="1">
      <alignment horizontal="center" vertical="center"/>
    </xf>
    <xf numFmtId="4" fontId="10" fillId="0" borderId="92" xfId="0" applyNumberFormat="1" applyFont="1" applyFill="1" applyBorder="1" applyAlignment="1" applyProtection="1">
      <alignment horizontal="center" vertical="center"/>
    </xf>
    <xf numFmtId="0" fontId="10" fillId="0" borderId="0" xfId="0" applyFont="1" applyBorder="1" applyAlignment="1" applyProtection="1">
      <alignment vertical="center"/>
    </xf>
    <xf numFmtId="44" fontId="10" fillId="0" borderId="26" xfId="1" applyFont="1" applyFill="1" applyBorder="1" applyAlignment="1" applyProtection="1">
      <alignment horizontal="right" vertical="center"/>
    </xf>
    <xf numFmtId="0" fontId="6" fillId="0" borderId="0" xfId="0" applyFont="1" applyBorder="1" applyAlignment="1" applyProtection="1">
      <alignment horizontal="center"/>
    </xf>
    <xf numFmtId="0" fontId="10" fillId="0" borderId="26" xfId="0" applyFont="1" applyBorder="1" applyAlignment="1" applyProtection="1">
      <alignment horizontal="center"/>
    </xf>
    <xf numFmtId="10" fontId="10" fillId="0" borderId="75" xfId="2" applyNumberFormat="1" applyFont="1" applyBorder="1" applyAlignment="1" applyProtection="1">
      <alignment vertical="center"/>
    </xf>
    <xf numFmtId="0" fontId="41" fillId="0" borderId="0" xfId="0" applyFont="1" applyProtection="1"/>
    <xf numFmtId="44" fontId="10" fillId="0" borderId="88" xfId="1" applyFont="1" applyFill="1" applyBorder="1" applyAlignment="1" applyProtection="1">
      <alignment horizontal="right" vertical="center"/>
    </xf>
    <xf numFmtId="44" fontId="10" fillId="0" borderId="89" xfId="1" applyFont="1" applyFill="1" applyBorder="1" applyAlignment="1" applyProtection="1">
      <alignment horizontal="right" vertical="center"/>
    </xf>
    <xf numFmtId="49" fontId="23" fillId="0" borderId="10" xfId="0" applyNumberFormat="1" applyFont="1" applyFill="1" applyBorder="1" applyAlignment="1" applyProtection="1">
      <alignment horizontal="left" wrapText="1"/>
    </xf>
    <xf numFmtId="9" fontId="6" fillId="0" borderId="0" xfId="2" applyFont="1" applyProtection="1"/>
    <xf numFmtId="44" fontId="6" fillId="0" borderId="0" xfId="1" applyFont="1" applyProtection="1"/>
    <xf numFmtId="0" fontId="10" fillId="0" borderId="13" xfId="0" applyFont="1" applyBorder="1" applyProtection="1"/>
    <xf numFmtId="0" fontId="10" fillId="0" borderId="0" xfId="0" applyFont="1" applyBorder="1" applyProtection="1"/>
    <xf numFmtId="0" fontId="10" fillId="0" borderId="14" xfId="0" applyFont="1" applyBorder="1" applyProtection="1"/>
    <xf numFmtId="0" fontId="23" fillId="0" borderId="0" xfId="0" applyFont="1" applyBorder="1" applyAlignment="1" applyProtection="1">
      <alignment vertical="center"/>
    </xf>
    <xf numFmtId="0" fontId="23"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0" fontId="23" fillId="0" borderId="13" xfId="0" applyFont="1" applyBorder="1" applyProtection="1"/>
    <xf numFmtId="0" fontId="23" fillId="0" borderId="9" xfId="0" applyFont="1" applyBorder="1" applyAlignment="1" applyProtection="1">
      <alignment vertical="center"/>
    </xf>
    <xf numFmtId="0" fontId="10" fillId="0" borderId="9" xfId="0" applyFont="1" applyBorder="1" applyAlignment="1" applyProtection="1">
      <alignment vertical="center"/>
    </xf>
    <xf numFmtId="0" fontId="5" fillId="0" borderId="118" xfId="0" applyFont="1" applyBorder="1" applyAlignment="1" applyProtection="1">
      <alignment vertical="center"/>
    </xf>
    <xf numFmtId="44" fontId="5" fillId="0" borderId="116" xfId="0" applyNumberFormat="1" applyFont="1" applyBorder="1" applyAlignment="1" applyProtection="1">
      <alignment vertical="center"/>
    </xf>
    <xf numFmtId="44" fontId="14" fillId="0" borderId="26" xfId="0" applyNumberFormat="1" applyFont="1" applyFill="1" applyBorder="1" applyAlignment="1" applyProtection="1">
      <alignment vertical="center"/>
    </xf>
    <xf numFmtId="0" fontId="14" fillId="3" borderId="26" xfId="10" applyFont="1" applyFill="1" applyBorder="1" applyAlignment="1" applyProtection="1">
      <alignment horizontal="center" vertical="center"/>
    </xf>
    <xf numFmtId="0" fontId="5" fillId="0" borderId="55" xfId="0" applyFont="1" applyBorder="1" applyAlignment="1" applyProtection="1">
      <alignment vertical="center"/>
    </xf>
    <xf numFmtId="44" fontId="5" fillId="0" borderId="117" xfId="1" applyNumberFormat="1" applyFont="1" applyBorder="1" applyAlignment="1" applyProtection="1">
      <alignment vertical="center"/>
    </xf>
    <xf numFmtId="0" fontId="5" fillId="0" borderId="52" xfId="0" applyFont="1" applyBorder="1" applyAlignment="1" applyProtection="1">
      <alignment vertical="center"/>
    </xf>
    <xf numFmtId="44" fontId="5" fillId="0" borderId="0" xfId="1" applyNumberFormat="1" applyFont="1" applyBorder="1" applyAlignment="1" applyProtection="1">
      <alignment vertical="center"/>
    </xf>
    <xf numFmtId="0" fontId="5" fillId="0" borderId="19" xfId="0" applyFont="1" applyBorder="1" applyAlignment="1" applyProtection="1">
      <alignment vertical="center"/>
    </xf>
    <xf numFmtId="44" fontId="5" fillId="0" borderId="55" xfId="1" applyNumberFormat="1" applyFont="1" applyBorder="1" applyAlignment="1" applyProtection="1">
      <alignment vertical="center"/>
    </xf>
    <xf numFmtId="0" fontId="14" fillId="3" borderId="39" xfId="10" applyFont="1" applyFill="1" applyBorder="1" applyAlignment="1" applyProtection="1">
      <alignment horizontal="center" vertical="center"/>
    </xf>
    <xf numFmtId="0" fontId="5" fillId="0" borderId="104" xfId="0" applyFont="1" applyBorder="1" applyAlignment="1" applyProtection="1">
      <alignment vertical="center"/>
    </xf>
    <xf numFmtId="44" fontId="5" fillId="0" borderId="30" xfId="1" applyNumberFormat="1" applyFont="1" applyBorder="1" applyAlignment="1" applyProtection="1">
      <alignment vertical="center"/>
    </xf>
    <xf numFmtId="0" fontId="14" fillId="3" borderId="88" xfId="10" applyFont="1" applyFill="1" applyBorder="1" applyAlignment="1" applyProtection="1">
      <alignment horizontal="center" vertical="center"/>
    </xf>
    <xf numFmtId="44" fontId="14" fillId="0" borderId="88" xfId="0" applyNumberFormat="1" applyFont="1" applyFill="1" applyBorder="1" applyAlignment="1" applyProtection="1">
      <alignment vertical="center"/>
    </xf>
    <xf numFmtId="0" fontId="23" fillId="0" borderId="84" xfId="0" applyFont="1" applyBorder="1" applyAlignment="1" applyProtection="1">
      <alignment vertical="center"/>
    </xf>
    <xf numFmtId="0" fontId="5" fillId="0" borderId="0" xfId="0" applyFont="1" applyBorder="1" applyAlignment="1" applyProtection="1">
      <alignment vertical="center"/>
    </xf>
    <xf numFmtId="44" fontId="5" fillId="3" borderId="120" xfId="1" applyNumberFormat="1" applyFont="1" applyFill="1" applyBorder="1" applyAlignment="1" applyProtection="1">
      <alignment vertical="center"/>
    </xf>
    <xf numFmtId="44" fontId="14" fillId="0" borderId="121" xfId="0" applyNumberFormat="1" applyFont="1" applyFill="1" applyBorder="1" applyAlignment="1" applyProtection="1">
      <alignment vertical="center"/>
    </xf>
    <xf numFmtId="44" fontId="14" fillId="3" borderId="0" xfId="0" applyNumberFormat="1" applyFont="1" applyFill="1" applyBorder="1" applyAlignment="1" applyProtection="1">
      <alignment vertical="center"/>
    </xf>
    <xf numFmtId="44" fontId="14" fillId="3" borderId="121" xfId="0" applyNumberFormat="1" applyFont="1" applyFill="1" applyBorder="1" applyAlignment="1" applyProtection="1">
      <alignment vertical="center"/>
    </xf>
    <xf numFmtId="44" fontId="5" fillId="3" borderId="19" xfId="1" applyNumberFormat="1" applyFont="1" applyFill="1" applyBorder="1" applyAlignment="1" applyProtection="1">
      <alignment vertical="center"/>
    </xf>
    <xf numFmtId="44" fontId="14" fillId="3" borderId="19" xfId="0" applyNumberFormat="1" applyFont="1" applyFill="1" applyBorder="1" applyAlignment="1" applyProtection="1">
      <alignment vertical="center"/>
    </xf>
    <xf numFmtId="44" fontId="14" fillId="0" borderId="19" xfId="0" applyNumberFormat="1" applyFont="1" applyFill="1" applyBorder="1" applyAlignment="1" applyProtection="1">
      <alignment vertical="center"/>
    </xf>
    <xf numFmtId="0" fontId="10" fillId="0" borderId="0" xfId="0" applyFont="1" applyFill="1" applyBorder="1" applyProtection="1"/>
    <xf numFmtId="0" fontId="10" fillId="0" borderId="9" xfId="0" applyFont="1" applyFill="1" applyBorder="1" applyProtection="1"/>
    <xf numFmtId="44" fontId="5" fillId="0" borderId="119" xfId="1" applyFont="1" applyFill="1" applyBorder="1" applyAlignment="1" applyProtection="1">
      <alignment vertical="center"/>
    </xf>
    <xf numFmtId="168" fontId="14" fillId="0" borderId="26" xfId="10" applyNumberFormat="1" applyFont="1" applyBorder="1" applyAlignment="1" applyProtection="1">
      <alignment horizontal="center" vertical="center"/>
    </xf>
    <xf numFmtId="44" fontId="5" fillId="0" borderId="19" xfId="1" applyFont="1" applyFill="1" applyBorder="1" applyAlignment="1" applyProtection="1">
      <alignment vertical="center"/>
    </xf>
    <xf numFmtId="44" fontId="14" fillId="0" borderId="39" xfId="1" applyFont="1" applyFill="1" applyBorder="1" applyAlignment="1" applyProtection="1">
      <alignment horizontal="center" vertical="center"/>
    </xf>
    <xf numFmtId="168" fontId="14" fillId="0" borderId="26" xfId="10" applyNumberFormat="1" applyFont="1" applyFill="1" applyBorder="1" applyAlignment="1" applyProtection="1">
      <alignment horizontal="center" vertical="center"/>
    </xf>
    <xf numFmtId="0" fontId="14" fillId="3" borderId="39" xfId="10" applyFont="1" applyFill="1" applyBorder="1" applyAlignment="1" applyProtection="1">
      <alignment vertical="center"/>
    </xf>
    <xf numFmtId="168" fontId="14" fillId="6" borderId="26" xfId="10" applyNumberFormat="1" applyFont="1" applyFill="1" applyBorder="1" applyAlignment="1" applyProtection="1">
      <alignment horizontal="center" vertical="center"/>
    </xf>
    <xf numFmtId="168" fontId="14" fillId="3" borderId="26" xfId="10" applyNumberFormat="1" applyFont="1" applyFill="1" applyBorder="1" applyAlignment="1" applyProtection="1">
      <alignment horizontal="center" vertical="center"/>
    </xf>
    <xf numFmtId="0" fontId="14" fillId="3" borderId="26" xfId="10" applyFont="1" applyFill="1" applyBorder="1" applyAlignment="1" applyProtection="1">
      <alignment vertical="center"/>
    </xf>
    <xf numFmtId="0" fontId="5" fillId="0" borderId="30" xfId="0" applyFont="1" applyBorder="1" applyAlignment="1" applyProtection="1">
      <alignment vertical="center"/>
    </xf>
    <xf numFmtId="44" fontId="5" fillId="0" borderId="122" xfId="1" applyFont="1" applyFill="1" applyBorder="1" applyAlignment="1" applyProtection="1">
      <alignment vertical="center"/>
    </xf>
    <xf numFmtId="0" fontId="14" fillId="3" borderId="88" xfId="10" applyFont="1" applyFill="1" applyBorder="1" applyAlignment="1" applyProtection="1">
      <alignment vertical="center"/>
    </xf>
    <xf numFmtId="168" fontId="14" fillId="0" borderId="88" xfId="10" applyNumberFormat="1" applyFont="1" applyFill="1" applyBorder="1" applyAlignment="1" applyProtection="1">
      <alignment horizontal="center" vertical="center"/>
    </xf>
    <xf numFmtId="44" fontId="23" fillId="0" borderId="84" xfId="0" applyNumberFormat="1" applyFont="1" applyBorder="1" applyAlignment="1" applyProtection="1">
      <alignment vertical="center"/>
    </xf>
    <xf numFmtId="168" fontId="23" fillId="0" borderId="84" xfId="0" applyNumberFormat="1" applyFont="1" applyBorder="1" applyAlignment="1" applyProtection="1">
      <alignment vertical="center"/>
    </xf>
    <xf numFmtId="170" fontId="6" fillId="0" borderId="0" xfId="2" applyNumberFormat="1" applyFont="1" applyProtection="1"/>
    <xf numFmtId="44" fontId="5" fillId="3" borderId="121" xfId="1" applyFont="1" applyFill="1" applyBorder="1" applyAlignment="1" applyProtection="1">
      <alignment vertical="center"/>
    </xf>
    <xf numFmtId="44" fontId="14" fillId="0" borderId="0" xfId="0" applyNumberFormat="1" applyFont="1" applyFill="1" applyBorder="1" applyAlignment="1" applyProtection="1">
      <alignment vertical="center"/>
    </xf>
    <xf numFmtId="168" fontId="14" fillId="3" borderId="120" xfId="10" applyNumberFormat="1" applyFont="1" applyFill="1" applyBorder="1" applyAlignment="1" applyProtection="1">
      <alignment horizontal="center" vertical="center"/>
    </xf>
    <xf numFmtId="0" fontId="10" fillId="0" borderId="103" xfId="0" applyFont="1" applyBorder="1" applyProtection="1"/>
    <xf numFmtId="0" fontId="6" fillId="0" borderId="0" xfId="0" applyFont="1" applyAlignment="1" applyProtection="1">
      <alignment horizontal="left"/>
    </xf>
    <xf numFmtId="44" fontId="5" fillId="3" borderId="19" xfId="1" applyFont="1" applyFill="1" applyBorder="1" applyAlignment="1" applyProtection="1">
      <alignment vertical="center"/>
    </xf>
    <xf numFmtId="168" fontId="14" fillId="3" borderId="19" xfId="10" applyNumberFormat="1" applyFont="1" applyFill="1" applyBorder="1" applyAlignment="1" applyProtection="1">
      <alignment horizontal="center" vertical="center"/>
    </xf>
    <xf numFmtId="44" fontId="5" fillId="0" borderId="0" xfId="1" applyFont="1" applyFill="1" applyBorder="1" applyAlignment="1" applyProtection="1">
      <alignment vertical="center"/>
    </xf>
    <xf numFmtId="168" fontId="14" fillId="0" borderId="0" xfId="10" applyNumberFormat="1" applyFont="1" applyFill="1" applyBorder="1" applyAlignment="1" applyProtection="1">
      <alignment horizontal="center" vertical="center"/>
    </xf>
    <xf numFmtId="0" fontId="23" fillId="0" borderId="26" xfId="0" applyFont="1" applyFill="1" applyBorder="1" applyAlignment="1" applyProtection="1">
      <alignment horizontal="center" vertical="center" wrapText="1"/>
    </xf>
    <xf numFmtId="0" fontId="23" fillId="0" borderId="84" xfId="0" applyFont="1" applyBorder="1" applyAlignment="1" applyProtection="1">
      <alignment horizontal="left" vertical="center"/>
    </xf>
    <xf numFmtId="44" fontId="32" fillId="4" borderId="85" xfId="0" applyNumberFormat="1" applyFont="1" applyFill="1" applyBorder="1" applyAlignment="1" applyProtection="1">
      <alignment vertical="center"/>
    </xf>
    <xf numFmtId="0" fontId="10" fillId="0" borderId="21" xfId="0" applyFont="1" applyBorder="1" applyProtection="1"/>
    <xf numFmtId="0" fontId="10" fillId="0" borderId="30" xfId="0" applyFont="1" applyBorder="1" applyAlignment="1" applyProtection="1">
      <alignment vertical="center"/>
    </xf>
    <xf numFmtId="44" fontId="10" fillId="0" borderId="30" xfId="0" applyNumberFormat="1" applyFont="1" applyBorder="1" applyAlignment="1" applyProtection="1">
      <alignment vertical="center"/>
    </xf>
    <xf numFmtId="0" fontId="10" fillId="0" borderId="30" xfId="0" applyFont="1" applyBorder="1" applyProtection="1"/>
    <xf numFmtId="0" fontId="10" fillId="0" borderId="31" xfId="0" applyFont="1" applyBorder="1" applyProtection="1"/>
    <xf numFmtId="0" fontId="10" fillId="0" borderId="0" xfId="0" applyFont="1" applyProtection="1"/>
    <xf numFmtId="0" fontId="5" fillId="0" borderId="0" xfId="0" applyFont="1" applyFill="1" applyProtection="1"/>
    <xf numFmtId="49" fontId="23" fillId="0" borderId="32" xfId="0" applyNumberFormat="1" applyFont="1" applyBorder="1" applyAlignment="1" applyProtection="1">
      <alignment horizontal="left" wrapText="1"/>
    </xf>
    <xf numFmtId="49" fontId="23" fillId="0" borderId="43" xfId="0" applyNumberFormat="1" applyFont="1" applyBorder="1" applyAlignment="1" applyProtection="1">
      <alignment horizontal="left" wrapText="1"/>
    </xf>
    <xf numFmtId="0" fontId="23" fillId="0" borderId="34" xfId="0" applyFont="1" applyBorder="1" applyProtection="1"/>
    <xf numFmtId="0" fontId="10" fillId="0" borderId="34" xfId="0" applyFont="1" applyBorder="1" applyProtection="1"/>
    <xf numFmtId="0" fontId="16" fillId="0" borderId="34" xfId="0" applyFont="1" applyBorder="1" applyProtection="1"/>
    <xf numFmtId="0" fontId="10" fillId="0" borderId="44" xfId="0" applyFont="1" applyBorder="1" applyProtection="1"/>
    <xf numFmtId="49" fontId="23" fillId="0" borderId="13" xfId="0" applyNumberFormat="1" applyFont="1" applyBorder="1" applyAlignment="1" applyProtection="1">
      <alignment horizontal="left" wrapText="1"/>
    </xf>
    <xf numFmtId="0" fontId="14" fillId="3" borderId="26" xfId="0" applyFont="1" applyFill="1" applyBorder="1" applyAlignment="1" applyProtection="1">
      <alignment horizontal="center" vertical="center" wrapText="1"/>
    </xf>
    <xf numFmtId="0" fontId="16" fillId="0" borderId="0" xfId="0" applyFont="1" applyBorder="1" applyProtection="1"/>
    <xf numFmtId="0" fontId="14" fillId="3" borderId="26" xfId="0" applyFont="1" applyFill="1" applyBorder="1" applyAlignment="1" applyProtection="1">
      <alignment horizontal="left" vertical="center" wrapText="1"/>
    </xf>
    <xf numFmtId="44" fontId="23" fillId="0" borderId="26" xfId="1" applyFont="1" applyBorder="1" applyAlignment="1" applyProtection="1">
      <alignment vertical="center"/>
    </xf>
    <xf numFmtId="0" fontId="26" fillId="0" borderId="26" xfId="0" applyFont="1" applyBorder="1" applyProtection="1"/>
    <xf numFmtId="44" fontId="23" fillId="0" borderId="26" xfId="1" applyFont="1" applyFill="1" applyBorder="1" applyAlignment="1" applyProtection="1">
      <alignment vertical="center"/>
    </xf>
    <xf numFmtId="0" fontId="23" fillId="0" borderId="0" xfId="0" applyFont="1" applyBorder="1" applyProtection="1"/>
    <xf numFmtId="0" fontId="23" fillId="3" borderId="26" xfId="0" applyFont="1" applyFill="1" applyBorder="1" applyAlignment="1" applyProtection="1">
      <alignment vertical="center"/>
    </xf>
    <xf numFmtId="44" fontId="10" fillId="0" borderId="26" xfId="0" applyNumberFormat="1" applyFont="1" applyBorder="1" applyProtection="1"/>
    <xf numFmtId="0" fontId="10" fillId="0" borderId="110" xfId="0" applyFont="1" applyBorder="1" applyProtection="1"/>
    <xf numFmtId="177" fontId="10" fillId="0" borderId="1" xfId="0" applyNumberFormat="1" applyFont="1" applyBorder="1" applyProtection="1"/>
    <xf numFmtId="0" fontId="10" fillId="0" borderId="5" xfId="0" applyFont="1" applyBorder="1" applyProtection="1"/>
    <xf numFmtId="49" fontId="23" fillId="0" borderId="21" xfId="0" applyNumberFormat="1" applyFont="1" applyBorder="1" applyAlignment="1" applyProtection="1">
      <alignment horizontal="left" wrapText="1"/>
    </xf>
    <xf numFmtId="0" fontId="26" fillId="0" borderId="30" xfId="0" applyFont="1" applyBorder="1" applyProtection="1"/>
    <xf numFmtId="177" fontId="10" fillId="0" borderId="33" xfId="0" applyNumberFormat="1" applyFont="1" applyBorder="1" applyProtection="1"/>
    <xf numFmtId="0" fontId="16" fillId="0" borderId="30" xfId="0" applyFont="1" applyBorder="1" applyProtection="1"/>
    <xf numFmtId="49" fontId="23" fillId="0" borderId="0" xfId="0" applyNumberFormat="1" applyFont="1" applyBorder="1" applyAlignment="1" applyProtection="1">
      <alignment horizontal="left" wrapText="1"/>
    </xf>
    <xf numFmtId="0" fontId="10" fillId="0" borderId="43" xfId="0" applyFont="1" applyBorder="1" applyProtection="1"/>
    <xf numFmtId="0" fontId="23" fillId="0" borderId="43" xfId="0" applyFont="1" applyBorder="1" applyAlignment="1" applyProtection="1">
      <alignment vertical="center"/>
    </xf>
    <xf numFmtId="0" fontId="23" fillId="0" borderId="34" xfId="0" applyFont="1" applyFill="1" applyBorder="1" applyAlignment="1" applyProtection="1">
      <alignment vertical="center"/>
    </xf>
    <xf numFmtId="0" fontId="10" fillId="0" borderId="44" xfId="0" applyFont="1" applyBorder="1" applyAlignment="1" applyProtection="1">
      <alignment vertical="center"/>
    </xf>
    <xf numFmtId="0" fontId="14" fillId="3" borderId="8" xfId="0" applyFont="1" applyFill="1" applyBorder="1" applyAlignment="1" applyProtection="1">
      <alignment horizontal="center" vertical="center" wrapText="1"/>
    </xf>
    <xf numFmtId="0" fontId="14" fillId="3" borderId="90" xfId="0" applyFont="1" applyFill="1" applyBorder="1" applyAlignment="1" applyProtection="1">
      <alignment horizontal="center" vertical="center" wrapText="1"/>
    </xf>
    <xf numFmtId="0" fontId="5" fillId="0" borderId="26" xfId="0" applyFont="1" applyBorder="1" applyAlignment="1" applyProtection="1">
      <alignment horizontal="center" vertical="center"/>
    </xf>
    <xf numFmtId="44" fontId="23" fillId="0" borderId="95" xfId="1" applyFont="1" applyBorder="1" applyAlignment="1" applyProtection="1">
      <alignment vertical="center"/>
    </xf>
    <xf numFmtId="176" fontId="5" fillId="0" borderId="0" xfId="0" applyNumberFormat="1" applyFont="1" applyFill="1" applyBorder="1" applyAlignment="1" applyProtection="1">
      <alignment horizontal="center" vertical="center" wrapText="1"/>
    </xf>
    <xf numFmtId="0" fontId="5" fillId="0" borderId="88" xfId="0" applyFont="1" applyBorder="1" applyAlignment="1" applyProtection="1">
      <alignment horizontal="center" vertical="center"/>
    </xf>
    <xf numFmtId="44" fontId="23" fillId="0" borderId="89" xfId="1" applyFont="1" applyBorder="1" applyAlignment="1" applyProtection="1">
      <alignment vertical="center"/>
    </xf>
    <xf numFmtId="0" fontId="10" fillId="0" borderId="0" xfId="0" applyFont="1" applyBorder="1" applyAlignment="1" applyProtection="1">
      <alignment vertical="center" wrapText="1"/>
    </xf>
    <xf numFmtId="0" fontId="10" fillId="0" borderId="14" xfId="0" applyFont="1" applyBorder="1" applyAlignment="1" applyProtection="1">
      <alignment vertical="center" wrapText="1"/>
    </xf>
    <xf numFmtId="0" fontId="14" fillId="3" borderId="35" xfId="0" applyFont="1" applyFill="1" applyBorder="1" applyAlignment="1" applyProtection="1">
      <alignment horizontal="center" vertical="center" wrapText="1"/>
    </xf>
    <xf numFmtId="0" fontId="14" fillId="3" borderId="92" xfId="0" applyFont="1" applyFill="1" applyBorder="1" applyAlignment="1" applyProtection="1">
      <alignment horizontal="center" vertical="center" wrapText="1"/>
    </xf>
    <xf numFmtId="44" fontId="23" fillId="0" borderId="0" xfId="1" applyFont="1" applyBorder="1" applyAlignment="1" applyProtection="1">
      <alignment vertical="center"/>
    </xf>
    <xf numFmtId="0" fontId="5" fillId="0" borderId="2" xfId="0" applyFont="1" applyBorder="1" applyAlignment="1" applyProtection="1">
      <alignment horizontal="center" vertical="center"/>
    </xf>
    <xf numFmtId="44" fontId="23" fillId="0" borderId="109" xfId="1" applyFont="1" applyBorder="1" applyAlignment="1" applyProtection="1">
      <alignment vertical="center"/>
    </xf>
    <xf numFmtId="0" fontId="10" fillId="0" borderId="13" xfId="0" applyFont="1" applyBorder="1" applyAlignment="1" applyProtection="1">
      <alignment vertical="top"/>
    </xf>
    <xf numFmtId="0" fontId="66" fillId="0" borderId="0" xfId="0" applyFont="1" applyFill="1" applyBorder="1" applyAlignment="1" applyProtection="1">
      <alignment vertical="center" wrapText="1"/>
    </xf>
    <xf numFmtId="0" fontId="6" fillId="0" borderId="13" xfId="0" applyFont="1" applyBorder="1" applyProtection="1"/>
    <xf numFmtId="0" fontId="0" fillId="0" borderId="91" xfId="0" applyBorder="1" applyAlignment="1" applyProtection="1">
      <alignment horizontal="center"/>
    </xf>
    <xf numFmtId="3" fontId="6" fillId="0" borderId="96" xfId="0" applyNumberFormat="1" applyFont="1" applyBorder="1" applyAlignment="1" applyProtection="1">
      <alignment horizontal="center"/>
    </xf>
    <xf numFmtId="44" fontId="23" fillId="0" borderId="92" xfId="1" applyFont="1" applyBorder="1" applyAlignment="1" applyProtection="1">
      <alignment vertical="center"/>
    </xf>
    <xf numFmtId="0" fontId="6" fillId="0" borderId="14" xfId="0" applyFont="1" applyBorder="1" applyProtection="1"/>
    <xf numFmtId="0" fontId="0" fillId="0" borderId="78" xfId="0" applyBorder="1" applyAlignment="1" applyProtection="1">
      <alignment horizontal="center"/>
    </xf>
    <xf numFmtId="3" fontId="6" fillId="0" borderId="26" xfId="0" applyNumberFormat="1" applyFont="1" applyBorder="1" applyAlignment="1" applyProtection="1">
      <alignment horizontal="center"/>
    </xf>
    <xf numFmtId="44" fontId="23" fillId="0" borderId="75" xfId="1" applyFont="1" applyBorder="1" applyAlignment="1" applyProtection="1">
      <alignment vertical="center"/>
    </xf>
    <xf numFmtId="0" fontId="6" fillId="0" borderId="21" xfId="0" applyFont="1" applyBorder="1" applyProtection="1"/>
    <xf numFmtId="0" fontId="0" fillId="0" borderId="94" xfId="0" applyBorder="1" applyAlignment="1" applyProtection="1">
      <alignment horizontal="center"/>
    </xf>
    <xf numFmtId="3" fontId="6" fillId="0" borderId="88" xfId="0" applyNumberFormat="1" applyFont="1" applyBorder="1" applyAlignment="1" applyProtection="1">
      <alignment horizontal="center"/>
    </xf>
    <xf numFmtId="0" fontId="6" fillId="0" borderId="30" xfId="0" applyFont="1" applyBorder="1" applyProtection="1"/>
    <xf numFmtId="0" fontId="6" fillId="0" borderId="31" xfId="0" applyFont="1" applyBorder="1" applyProtection="1"/>
    <xf numFmtId="0" fontId="40" fillId="0" borderId="0" xfId="0" applyFont="1" applyProtection="1"/>
    <xf numFmtId="172" fontId="5" fillId="0" borderId="0" xfId="10" applyNumberFormat="1" applyFont="1" applyBorder="1" applyAlignment="1" applyProtection="1">
      <alignment vertical="center"/>
    </xf>
    <xf numFmtId="0" fontId="5" fillId="0" borderId="0" xfId="10" applyFont="1" applyBorder="1" applyAlignment="1" applyProtection="1">
      <alignment vertical="center" wrapText="1"/>
    </xf>
    <xf numFmtId="49" fontId="5" fillId="0" borderId="0" xfId="10" applyNumberFormat="1" applyFont="1" applyBorder="1" applyAlignment="1" applyProtection="1">
      <alignment vertical="center"/>
    </xf>
    <xf numFmtId="0" fontId="40" fillId="0" borderId="13" xfId="0" applyFont="1" applyBorder="1" applyProtection="1"/>
    <xf numFmtId="0" fontId="6" fillId="0" borderId="18" xfId="0" applyFont="1" applyBorder="1" applyProtection="1"/>
    <xf numFmtId="0" fontId="48" fillId="0" borderId="0" xfId="0" applyFont="1" applyProtection="1"/>
    <xf numFmtId="0" fontId="43" fillId="0" borderId="13" xfId="0" applyFont="1" applyBorder="1" applyProtection="1"/>
    <xf numFmtId="0" fontId="40" fillId="0" borderId="65" xfId="0" applyFont="1" applyBorder="1" applyProtection="1"/>
    <xf numFmtId="179" fontId="10" fillId="0" borderId="0" xfId="0" applyNumberFormat="1" applyFont="1" applyBorder="1" applyAlignment="1" applyProtection="1">
      <alignment horizontal="center"/>
    </xf>
    <xf numFmtId="0" fontId="10" fillId="10" borderId="0" xfId="0" applyFont="1" applyFill="1" applyBorder="1" applyProtection="1"/>
    <xf numFmtId="180" fontId="10" fillId="0" borderId="14" xfId="0" applyNumberFormat="1" applyFont="1" applyBorder="1" applyAlignment="1" applyProtection="1">
      <alignment horizontal="center"/>
    </xf>
    <xf numFmtId="180" fontId="10" fillId="0" borderId="77" xfId="0" applyNumberFormat="1" applyFont="1" applyBorder="1" applyAlignment="1" applyProtection="1">
      <alignment horizontal="center"/>
    </xf>
    <xf numFmtId="0" fontId="10" fillId="0" borderId="41" xfId="0" applyFont="1" applyBorder="1" applyProtection="1"/>
    <xf numFmtId="0" fontId="10" fillId="0" borderId="60" xfId="0" applyFont="1" applyBorder="1" applyProtection="1"/>
    <xf numFmtId="14" fontId="5" fillId="0" borderId="40" xfId="3" applyNumberFormat="1" applyFont="1" applyFill="1" applyBorder="1" applyAlignment="1" applyProtection="1">
      <alignment horizontal="center" vertical="center" wrapText="1"/>
    </xf>
    <xf numFmtId="0" fontId="5" fillId="0" borderId="40" xfId="3" applyFont="1" applyFill="1" applyBorder="1" applyAlignment="1" applyProtection="1">
      <alignment horizontal="center" vertical="center" wrapText="1"/>
    </xf>
    <xf numFmtId="14" fontId="5" fillId="0" borderId="20" xfId="3" applyNumberFormat="1" applyFont="1" applyFill="1" applyBorder="1" applyAlignment="1" applyProtection="1">
      <alignment horizontal="center" vertical="center" wrapText="1"/>
    </xf>
    <xf numFmtId="0" fontId="49" fillId="0" borderId="13" xfId="0" applyFont="1" applyBorder="1" applyAlignment="1" applyProtection="1">
      <alignment wrapText="1"/>
    </xf>
    <xf numFmtId="0" fontId="6" fillId="0" borderId="24" xfId="0" applyFont="1" applyBorder="1" applyProtection="1"/>
    <xf numFmtId="0" fontId="6" fillId="0" borderId="25" xfId="0" applyFont="1" applyBorder="1" applyProtection="1"/>
    <xf numFmtId="0" fontId="50" fillId="0" borderId="75" xfId="0" applyFont="1" applyBorder="1" applyAlignment="1" applyProtection="1">
      <alignment wrapText="1"/>
    </xf>
    <xf numFmtId="14" fontId="3" fillId="0" borderId="74" xfId="3" applyNumberFormat="1" applyFont="1" applyFill="1" applyBorder="1" applyAlignment="1" applyProtection="1">
      <alignment vertical="center"/>
    </xf>
    <xf numFmtId="0" fontId="7" fillId="0" borderId="80" xfId="3" applyFont="1" applyFill="1" applyBorder="1" applyProtection="1"/>
    <xf numFmtId="0" fontId="6" fillId="3" borderId="44" xfId="0" applyFont="1" applyFill="1" applyBorder="1" applyProtection="1"/>
    <xf numFmtId="0" fontId="6" fillId="0" borderId="79" xfId="0" applyFont="1" applyBorder="1" applyProtection="1"/>
    <xf numFmtId="16" fontId="40" fillId="0" borderId="13" xfId="0" applyNumberFormat="1" applyFont="1" applyFill="1" applyBorder="1" applyAlignment="1" applyProtection="1">
      <alignment vertical="center" wrapText="1"/>
    </xf>
    <xf numFmtId="16" fontId="40" fillId="0" borderId="0" xfId="0" applyNumberFormat="1" applyFont="1" applyFill="1" applyBorder="1" applyAlignment="1" applyProtection="1">
      <alignment horizontal="left" wrapText="1"/>
    </xf>
    <xf numFmtId="16" fontId="40" fillId="0" borderId="14" xfId="0" applyNumberFormat="1" applyFont="1" applyFill="1" applyBorder="1" applyAlignment="1" applyProtection="1">
      <alignment horizontal="left" wrapText="1"/>
    </xf>
    <xf numFmtId="0" fontId="5" fillId="2" borderId="73" xfId="4" applyFont="1" applyFill="1" applyBorder="1" applyAlignment="1" applyProtection="1">
      <alignment vertical="top"/>
    </xf>
    <xf numFmtId="0" fontId="5" fillId="0" borderId="0" xfId="4" applyFont="1" applyFill="1" applyBorder="1" applyAlignment="1" applyProtection="1">
      <alignment vertical="top"/>
    </xf>
    <xf numFmtId="0" fontId="5" fillId="2" borderId="66" xfId="4" applyFont="1" applyFill="1" applyBorder="1" applyAlignment="1" applyProtection="1">
      <alignment vertical="top"/>
    </xf>
    <xf numFmtId="0" fontId="5" fillId="2" borderId="14" xfId="4" applyFont="1" applyFill="1" applyBorder="1" applyAlignment="1" applyProtection="1">
      <alignment vertical="top"/>
    </xf>
    <xf numFmtId="0" fontId="6" fillId="0" borderId="115" xfId="0" applyFont="1" applyBorder="1" applyProtection="1"/>
    <xf numFmtId="0" fontId="5" fillId="5" borderId="40" xfId="3" applyFont="1" applyBorder="1" applyAlignment="1" applyProtection="1">
      <alignment vertical="center" wrapText="1"/>
      <protection locked="0"/>
    </xf>
    <xf numFmtId="0" fontId="5" fillId="5" borderId="41" xfId="3" applyFont="1" applyBorder="1" applyAlignment="1" applyProtection="1">
      <alignment vertical="center" wrapText="1"/>
      <protection locked="0"/>
    </xf>
    <xf numFmtId="0" fontId="5" fillId="5" borderId="60" xfId="3" applyFont="1" applyBorder="1" applyAlignment="1" applyProtection="1">
      <alignment vertical="center" wrapText="1"/>
      <protection locked="0"/>
    </xf>
    <xf numFmtId="179" fontId="5" fillId="5" borderId="40" xfId="3" applyNumberFormat="1" applyFont="1" applyBorder="1" applyAlignment="1" applyProtection="1">
      <alignment horizontal="center" vertical="center" wrapText="1"/>
      <protection locked="0"/>
    </xf>
    <xf numFmtId="0" fontId="5" fillId="5" borderId="73" xfId="3" applyFont="1" applyBorder="1" applyAlignment="1" applyProtection="1">
      <alignment vertical="center" wrapText="1"/>
      <protection locked="0"/>
    </xf>
    <xf numFmtId="0" fontId="5" fillId="5" borderId="27" xfId="3" applyFont="1" applyBorder="1" applyProtection="1">
      <protection locked="0"/>
    </xf>
    <xf numFmtId="0" fontId="5" fillId="5" borderId="19" xfId="3" applyFont="1" applyBorder="1" applyProtection="1">
      <protection locked="0"/>
    </xf>
    <xf numFmtId="0" fontId="3" fillId="5" borderId="74" xfId="3" applyFont="1" applyBorder="1" applyProtection="1">
      <protection locked="0"/>
    </xf>
    <xf numFmtId="0" fontId="5" fillId="5" borderId="72" xfId="3" applyFont="1" applyBorder="1" applyAlignment="1" applyProtection="1">
      <alignment vertical="center" wrapText="1"/>
      <protection locked="0"/>
    </xf>
    <xf numFmtId="0" fontId="3" fillId="5" borderId="20" xfId="3" applyFont="1" applyBorder="1" applyProtection="1">
      <protection locked="0"/>
    </xf>
    <xf numFmtId="0" fontId="5" fillId="5" borderId="28" xfId="3" applyFont="1" applyBorder="1" applyAlignment="1" applyProtection="1">
      <alignment vertical="center" wrapText="1"/>
      <protection locked="0"/>
    </xf>
    <xf numFmtId="0" fontId="5" fillId="5" borderId="55" xfId="3" applyFont="1" applyBorder="1" applyAlignment="1" applyProtection="1">
      <alignment vertical="center" wrapText="1"/>
      <protection locked="0"/>
    </xf>
    <xf numFmtId="0" fontId="5" fillId="5" borderId="22" xfId="3" applyFont="1" applyBorder="1" applyProtection="1">
      <protection locked="0"/>
    </xf>
    <xf numFmtId="0" fontId="3" fillId="5" borderId="23" xfId="3" applyFont="1" applyBorder="1" applyProtection="1">
      <protection locked="0"/>
    </xf>
    <xf numFmtId="0" fontId="0" fillId="0" borderId="0" xfId="0" applyProtection="1"/>
    <xf numFmtId="0" fontId="56" fillId="0" borderId="0" xfId="0" applyFont="1" applyAlignment="1" applyProtection="1">
      <alignment horizontal="right"/>
    </xf>
    <xf numFmtId="14" fontId="56" fillId="0" borderId="0" xfId="0" applyNumberFormat="1" applyFont="1" applyProtection="1"/>
    <xf numFmtId="0" fontId="0" fillId="0" borderId="0" xfId="0" applyAlignment="1" applyProtection="1">
      <alignment horizontal="center"/>
    </xf>
    <xf numFmtId="0" fontId="65" fillId="0" borderId="0" xfId="0" applyFont="1" applyProtection="1"/>
    <xf numFmtId="14" fontId="3" fillId="0" borderId="32" xfId="0" applyNumberFormat="1" applyFont="1" applyFill="1" applyBorder="1" applyAlignment="1" applyProtection="1">
      <alignment horizontal="center" vertical="center" wrapText="1"/>
    </xf>
    <xf numFmtId="0" fontId="2" fillId="0" borderId="0" xfId="0" applyFont="1" applyAlignment="1" applyProtection="1">
      <alignment vertical="top"/>
    </xf>
    <xf numFmtId="0" fontId="55" fillId="4" borderId="21" xfId="0" applyFont="1" applyFill="1" applyBorder="1" applyProtection="1"/>
    <xf numFmtId="14" fontId="3" fillId="13" borderId="21" xfId="0" applyNumberFormat="1" applyFont="1" applyFill="1" applyBorder="1" applyAlignment="1" applyProtection="1">
      <alignment horizontal="right" vertical="center" wrapText="1"/>
    </xf>
    <xf numFmtId="0" fontId="0" fillId="13" borderId="30" xfId="0" quotePrefix="1" applyFill="1" applyBorder="1" applyAlignment="1" applyProtection="1">
      <alignment horizontal="center"/>
    </xf>
    <xf numFmtId="14" fontId="3" fillId="13" borderId="31" xfId="0" applyNumberFormat="1" applyFont="1" applyFill="1" applyBorder="1" applyAlignment="1" applyProtection="1">
      <alignment horizontal="right" vertical="center" wrapText="1"/>
    </xf>
    <xf numFmtId="0" fontId="3" fillId="0" borderId="32" xfId="0" applyNumberFormat="1" applyFont="1" applyBorder="1" applyAlignment="1" applyProtection="1">
      <alignment vertical="top"/>
    </xf>
    <xf numFmtId="14" fontId="2" fillId="0" borderId="0" xfId="0" applyNumberFormat="1" applyFont="1" applyAlignment="1" applyProtection="1">
      <alignment horizontal="center" vertical="top"/>
    </xf>
    <xf numFmtId="0" fontId="0" fillId="0" borderId="0" xfId="0" applyBorder="1" applyAlignment="1" applyProtection="1">
      <alignment horizontal="center"/>
    </xf>
    <xf numFmtId="14" fontId="2" fillId="0" borderId="0" xfId="0" applyNumberFormat="1" applyFont="1" applyAlignment="1" applyProtection="1">
      <alignment vertical="top"/>
    </xf>
    <xf numFmtId="0" fontId="3" fillId="0" borderId="0" xfId="0" applyNumberFormat="1" applyFont="1" applyBorder="1" applyAlignment="1" applyProtection="1">
      <alignment vertical="top"/>
    </xf>
    <xf numFmtId="0" fontId="66" fillId="0" borderId="0" xfId="0" applyFont="1" applyFill="1" applyBorder="1" applyAlignment="1" applyProtection="1">
      <alignment horizontal="left" vertical="center" wrapText="1"/>
    </xf>
    <xf numFmtId="0" fontId="0" fillId="0" borderId="0" xfId="0" applyAlignment="1" applyProtection="1">
      <alignment vertical="top"/>
    </xf>
    <xf numFmtId="14" fontId="5" fillId="0" borderId="26" xfId="0" applyNumberFormat="1" applyFont="1" applyBorder="1" applyAlignment="1" applyProtection="1">
      <alignment horizontal="center" vertical="top" wrapText="1"/>
    </xf>
    <xf numFmtId="0" fontId="57" fillId="0" borderId="0" xfId="0" applyFont="1" applyFill="1" applyBorder="1" applyAlignment="1" applyProtection="1">
      <alignment vertical="center" wrapText="1"/>
    </xf>
    <xf numFmtId="44" fontId="59" fillId="0" borderId="26" xfId="1" applyFont="1" applyFill="1" applyBorder="1" applyAlignment="1" applyProtection="1">
      <alignment vertical="center" wrapText="1"/>
    </xf>
    <xf numFmtId="0" fontId="61" fillId="0" borderId="0" xfId="0" applyFont="1" applyProtection="1"/>
    <xf numFmtId="44" fontId="70" fillId="0" borderId="26" xfId="1" applyFont="1" applyFill="1" applyBorder="1" applyAlignment="1" applyProtection="1">
      <alignment vertical="center" wrapText="1"/>
    </xf>
    <xf numFmtId="44" fontId="61" fillId="0" borderId="0" xfId="1" applyFont="1" applyProtection="1"/>
    <xf numFmtId="44" fontId="39" fillId="0" borderId="26" xfId="1" applyFont="1" applyFill="1" applyBorder="1" applyAlignment="1" applyProtection="1">
      <alignment horizontal="right" vertical="center" wrapText="1"/>
    </xf>
    <xf numFmtId="0" fontId="68" fillId="0" borderId="0" xfId="0" applyFont="1" applyFill="1" applyBorder="1" applyAlignment="1" applyProtection="1">
      <alignment horizontal="left" vertical="center" wrapText="1"/>
    </xf>
    <xf numFmtId="0" fontId="57" fillId="0" borderId="0" xfId="0" applyFont="1" applyFill="1" applyBorder="1" applyAlignment="1" applyProtection="1">
      <alignment horizontal="left" vertical="center" wrapText="1"/>
    </xf>
    <xf numFmtId="0" fontId="54" fillId="0" borderId="0" xfId="3" applyFont="1" applyFill="1" applyBorder="1" applyAlignment="1" applyProtection="1">
      <alignment horizontal="center"/>
    </xf>
    <xf numFmtId="0" fontId="0" fillId="0" borderId="0" xfId="0" applyFill="1" applyBorder="1" applyAlignment="1" applyProtection="1">
      <alignment horizontal="center"/>
    </xf>
    <xf numFmtId="182" fontId="39" fillId="0" borderId="0" xfId="1" applyNumberFormat="1" applyFont="1" applyFill="1" applyBorder="1" applyAlignment="1" applyProtection="1">
      <alignment horizontal="center" vertical="center" wrapText="1"/>
    </xf>
    <xf numFmtId="0" fontId="0" fillId="0" borderId="37" xfId="0" applyBorder="1" applyAlignment="1" applyProtection="1">
      <alignment horizontal="center" vertical="center" wrapText="1"/>
    </xf>
    <xf numFmtId="0" fontId="0" fillId="0" borderId="38" xfId="0" applyBorder="1" applyAlignment="1" applyProtection="1">
      <alignment horizontal="center" vertical="center" wrapText="1"/>
    </xf>
    <xf numFmtId="0" fontId="58" fillId="0" borderId="37" xfId="0" applyFont="1" applyBorder="1" applyAlignment="1" applyProtection="1">
      <alignment horizontal="center" vertical="center" wrapText="1"/>
    </xf>
    <xf numFmtId="0" fontId="0" fillId="0" borderId="39" xfId="0" applyBorder="1" applyAlignment="1" applyProtection="1">
      <alignment horizontal="center" vertical="center" wrapText="1"/>
    </xf>
    <xf numFmtId="0" fontId="0" fillId="0" borderId="26" xfId="0" applyBorder="1" applyAlignment="1" applyProtection="1">
      <alignment horizontal="center" vertical="center"/>
    </xf>
    <xf numFmtId="0" fontId="61" fillId="0" borderId="0" xfId="0" applyFont="1" applyAlignment="1" applyProtection="1">
      <alignment horizontal="center" vertical="center" wrapText="1"/>
    </xf>
    <xf numFmtId="0" fontId="61" fillId="0" borderId="0" xfId="0" applyFont="1" applyBorder="1" applyAlignment="1" applyProtection="1">
      <alignment horizontal="center" vertical="center" wrapText="1"/>
    </xf>
    <xf numFmtId="0" fontId="0" fillId="0" borderId="5" xfId="0" applyBorder="1" applyAlignment="1" applyProtection="1">
      <alignment horizontal="center"/>
    </xf>
    <xf numFmtId="183" fontId="3" fillId="0" borderId="110" xfId="1" applyNumberFormat="1" applyFont="1" applyFill="1" applyBorder="1" applyAlignment="1" applyProtection="1">
      <alignment horizontal="right" vertical="center" wrapText="1"/>
    </xf>
    <xf numFmtId="44" fontId="59" fillId="0" borderId="6" xfId="1" applyFont="1" applyBorder="1" applyProtection="1"/>
    <xf numFmtId="44" fontId="59" fillId="0" borderId="0" xfId="1" applyFont="1" applyBorder="1" applyProtection="1"/>
    <xf numFmtId="44" fontId="59" fillId="0" borderId="110" xfId="1" applyFont="1" applyBorder="1" applyProtection="1"/>
    <xf numFmtId="44" fontId="61" fillId="0" borderId="0" xfId="0" applyNumberFormat="1" applyFont="1" applyProtection="1"/>
    <xf numFmtId="183" fontId="62" fillId="0" borderId="0" xfId="1" applyNumberFormat="1" applyFont="1" applyFill="1" applyBorder="1" applyAlignment="1" applyProtection="1">
      <alignment horizontal="right" vertical="center" wrapText="1"/>
    </xf>
    <xf numFmtId="0" fontId="0" fillId="0" borderId="7" xfId="0" applyBorder="1" applyAlignment="1" applyProtection="1">
      <alignment horizontal="center"/>
    </xf>
    <xf numFmtId="44" fontId="59" fillId="0" borderId="8" xfId="1" applyFont="1" applyBorder="1" applyProtection="1"/>
    <xf numFmtId="44" fontId="59" fillId="0" borderId="9" xfId="1" applyFont="1" applyBorder="1" applyProtection="1"/>
    <xf numFmtId="44" fontId="59" fillId="0" borderId="2" xfId="1" applyFont="1" applyBorder="1" applyProtection="1"/>
    <xf numFmtId="0" fontId="55" fillId="0" borderId="37" xfId="0" applyFont="1" applyBorder="1" applyAlignment="1" applyProtection="1">
      <alignment horizontal="center"/>
    </xf>
    <xf numFmtId="2" fontId="60" fillId="0" borderId="38" xfId="0" applyNumberFormat="1" applyFont="1" applyBorder="1" applyAlignment="1" applyProtection="1">
      <alignment horizontal="right"/>
    </xf>
    <xf numFmtId="184" fontId="60" fillId="0" borderId="37" xfId="9" applyNumberFormat="1" applyFont="1" applyBorder="1" applyAlignment="1" applyProtection="1">
      <alignment horizontal="center"/>
    </xf>
    <xf numFmtId="44" fontId="39" fillId="0" borderId="38" xfId="1" applyFont="1" applyFill="1" applyBorder="1" applyAlignment="1" applyProtection="1">
      <alignment horizontal="right" vertical="center" wrapText="1"/>
    </xf>
    <xf numFmtId="0" fontId="60" fillId="0" borderId="37" xfId="0" applyFont="1" applyBorder="1" applyAlignment="1" applyProtection="1">
      <alignment horizontal="center"/>
    </xf>
    <xf numFmtId="0" fontId="60" fillId="0" borderId="26" xfId="0" applyFont="1" applyBorder="1" applyAlignment="1" applyProtection="1">
      <alignment horizontal="center"/>
    </xf>
    <xf numFmtId="3" fontId="60" fillId="0" borderId="37" xfId="0" applyNumberFormat="1" applyFont="1" applyBorder="1" applyAlignment="1" applyProtection="1">
      <alignment horizontal="center"/>
    </xf>
    <xf numFmtId="44" fontId="71" fillId="0" borderId="0" xfId="0" applyNumberFormat="1" applyFont="1" applyProtection="1"/>
    <xf numFmtId="183" fontId="63" fillId="0" borderId="0" xfId="0" applyNumberFormat="1" applyFont="1" applyProtection="1"/>
    <xf numFmtId="0" fontId="55" fillId="0" borderId="0" xfId="0" applyFont="1" applyAlignment="1" applyProtection="1">
      <alignment horizontal="center"/>
    </xf>
    <xf numFmtId="2" fontId="60" fillId="0" borderId="0" xfId="0" applyNumberFormat="1" applyFont="1" applyAlignment="1" applyProtection="1">
      <alignment horizontal="right"/>
    </xf>
    <xf numFmtId="184" fontId="60" fillId="0" borderId="0" xfId="9" applyNumberFormat="1" applyFont="1" applyBorder="1" applyAlignment="1" applyProtection="1">
      <alignment horizontal="center"/>
    </xf>
    <xf numFmtId="183" fontId="39" fillId="0" borderId="0" xfId="1" applyNumberFormat="1" applyFont="1" applyFill="1" applyBorder="1" applyAlignment="1" applyProtection="1">
      <alignment horizontal="right" vertical="center" wrapText="1"/>
    </xf>
    <xf numFmtId="44" fontId="39" fillId="0" borderId="0" xfId="1" applyFont="1" applyFill="1" applyBorder="1" applyAlignment="1" applyProtection="1">
      <alignment horizontal="right" vertical="center" wrapText="1"/>
    </xf>
    <xf numFmtId="185" fontId="64" fillId="0" borderId="0" xfId="0" applyNumberFormat="1" applyFont="1" applyProtection="1"/>
    <xf numFmtId="185" fontId="63" fillId="0" borderId="0" xfId="0" applyNumberFormat="1" applyFont="1" applyProtection="1"/>
    <xf numFmtId="181" fontId="39" fillId="0" borderId="24" xfId="1" applyNumberFormat="1" applyFont="1" applyFill="1" applyBorder="1" applyAlignment="1" applyProtection="1">
      <alignment horizontal="center" vertical="center" wrapText="1"/>
    </xf>
    <xf numFmtId="0" fontId="61" fillId="0" borderId="0" xfId="0" applyFont="1" applyAlignment="1" applyProtection="1">
      <alignment horizontal="center" vertical="center"/>
    </xf>
    <xf numFmtId="0" fontId="55" fillId="0" borderId="0" xfId="0" applyFont="1" applyBorder="1" applyAlignment="1" applyProtection="1">
      <alignment horizontal="center"/>
    </xf>
    <xf numFmtId="2" fontId="60" fillId="0" borderId="0" xfId="0" applyNumberFormat="1" applyFont="1" applyBorder="1" applyAlignment="1" applyProtection="1">
      <alignment horizontal="right"/>
    </xf>
    <xf numFmtId="0" fontId="60" fillId="0" borderId="0" xfId="0" applyFont="1" applyBorder="1" applyAlignment="1" applyProtection="1">
      <alignment horizontal="center"/>
    </xf>
    <xf numFmtId="3" fontId="60" fillId="0" borderId="0" xfId="0" applyNumberFormat="1" applyFont="1" applyBorder="1" applyAlignment="1" applyProtection="1">
      <alignment horizontal="center"/>
    </xf>
    <xf numFmtId="0" fontId="0" fillId="0" borderId="0" xfId="0" applyFont="1" applyProtection="1"/>
    <xf numFmtId="0" fontId="59" fillId="0" borderId="0" xfId="0" applyFont="1" applyFill="1" applyBorder="1" applyAlignment="1" applyProtection="1">
      <alignment horizontal="left" vertical="center" wrapText="1"/>
    </xf>
    <xf numFmtId="0" fontId="55" fillId="0" borderId="0" xfId="0" applyFont="1" applyFill="1" applyBorder="1" applyAlignment="1" applyProtection="1">
      <alignment horizontal="left" vertical="center" wrapText="1"/>
    </xf>
    <xf numFmtId="0" fontId="0" fillId="0" borderId="37" xfId="0" applyFont="1" applyBorder="1" applyAlignment="1" applyProtection="1">
      <alignment horizontal="center" vertical="center" wrapText="1"/>
    </xf>
    <xf numFmtId="0" fontId="0" fillId="0" borderId="38" xfId="0" applyFont="1" applyBorder="1" applyAlignment="1" applyProtection="1">
      <alignment horizontal="center" vertical="center" wrapText="1"/>
    </xf>
    <xf numFmtId="0" fontId="0" fillId="0" borderId="39" xfId="0" applyFont="1" applyBorder="1" applyAlignment="1" applyProtection="1">
      <alignment horizontal="center" vertical="center" wrapText="1"/>
    </xf>
    <xf numFmtId="0" fontId="0" fillId="0" borderId="26" xfId="0" applyFont="1" applyBorder="1" applyAlignment="1" applyProtection="1">
      <alignment horizontal="center" vertical="center"/>
    </xf>
    <xf numFmtId="0" fontId="0" fillId="0" borderId="3" xfId="0" applyFont="1" applyBorder="1" applyAlignment="1" applyProtection="1">
      <alignment horizontal="center"/>
    </xf>
    <xf numFmtId="183" fontId="3" fillId="0" borderId="1" xfId="1" applyNumberFormat="1" applyFont="1" applyFill="1" applyBorder="1" applyAlignment="1" applyProtection="1">
      <alignment horizontal="right" vertical="center" wrapText="1"/>
    </xf>
    <xf numFmtId="44" fontId="59" fillId="0" borderId="4" xfId="1" applyFont="1" applyBorder="1" applyProtection="1"/>
    <xf numFmtId="44" fontId="59" fillId="0" borderId="1" xfId="1" applyFont="1" applyBorder="1" applyProtection="1"/>
    <xf numFmtId="0" fontId="0" fillId="0" borderId="5" xfId="0" applyFont="1" applyBorder="1" applyAlignment="1" applyProtection="1">
      <alignment horizontal="center"/>
    </xf>
    <xf numFmtId="0" fontId="0" fillId="0" borderId="7" xfId="0" applyFont="1" applyBorder="1" applyAlignment="1" applyProtection="1">
      <alignment horizontal="center"/>
    </xf>
    <xf numFmtId="183" fontId="3" fillId="0" borderId="2" xfId="1" applyNumberFormat="1" applyFont="1" applyFill="1" applyBorder="1" applyAlignment="1" applyProtection="1">
      <alignment horizontal="right" vertical="center" wrapText="1"/>
    </xf>
    <xf numFmtId="184" fontId="60" fillId="0" borderId="2" xfId="9" applyNumberFormat="1" applyFont="1" applyBorder="1" applyAlignment="1" applyProtection="1">
      <alignment horizontal="center"/>
    </xf>
    <xf numFmtId="0" fontId="0" fillId="0" borderId="0" xfId="0" applyBorder="1" applyProtection="1"/>
    <xf numFmtId="182" fontId="39" fillId="0" borderId="9" xfId="1" applyNumberFormat="1" applyFont="1" applyFill="1" applyBorder="1" applyAlignment="1" applyProtection="1">
      <alignment horizontal="center" vertical="center" wrapText="1"/>
    </xf>
    <xf numFmtId="0" fontId="0" fillId="0" borderId="37" xfId="0" applyBorder="1" applyAlignment="1" applyProtection="1">
      <alignment horizontal="center" vertical="center"/>
    </xf>
    <xf numFmtId="0" fontId="0" fillId="0" borderId="0" xfId="0" applyBorder="1" applyAlignment="1" applyProtection="1">
      <alignment horizontal="center" vertical="center" wrapText="1"/>
    </xf>
    <xf numFmtId="0" fontId="0" fillId="0" borderId="26" xfId="0" applyBorder="1" applyAlignment="1" applyProtection="1">
      <alignment horizontal="center" vertical="center" wrapText="1"/>
    </xf>
    <xf numFmtId="0" fontId="61" fillId="0" borderId="0" xfId="0" applyFont="1" applyBorder="1" applyAlignment="1" applyProtection="1">
      <alignment vertical="center" wrapText="1"/>
    </xf>
    <xf numFmtId="44" fontId="58" fillId="0" borderId="0" xfId="1" applyFont="1" applyFill="1" applyBorder="1" applyAlignment="1" applyProtection="1">
      <alignment horizontal="right"/>
    </xf>
    <xf numFmtId="44" fontId="0" fillId="0" borderId="6" xfId="1" applyFont="1" applyBorder="1" applyProtection="1"/>
    <xf numFmtId="44" fontId="39" fillId="0" borderId="39" xfId="1" applyFont="1" applyFill="1" applyBorder="1" applyAlignment="1" applyProtection="1">
      <alignment horizontal="right" vertical="center" wrapText="1"/>
    </xf>
    <xf numFmtId="184" fontId="55" fillId="0" borderId="26" xfId="0" applyNumberFormat="1" applyFont="1" applyBorder="1" applyProtection="1"/>
    <xf numFmtId="0" fontId="60" fillId="0" borderId="7" xfId="0" applyFont="1" applyBorder="1" applyAlignment="1" applyProtection="1">
      <alignment horizontal="center"/>
    </xf>
    <xf numFmtId="0" fontId="0" fillId="0" borderId="0" xfId="0" applyFont="1" applyBorder="1" applyProtection="1"/>
    <xf numFmtId="0" fontId="0" fillId="0" borderId="0" xfId="0" applyBorder="1" applyAlignment="1" applyProtection="1">
      <alignment horizontal="left"/>
    </xf>
    <xf numFmtId="0" fontId="71" fillId="0" borderId="0" xfId="0" applyFont="1" applyAlignment="1" applyProtection="1"/>
    <xf numFmtId="0" fontId="47" fillId="0" borderId="0" xfId="0" applyFont="1" applyAlignment="1" applyProtection="1">
      <alignment vertical="center"/>
    </xf>
    <xf numFmtId="3" fontId="47" fillId="0" borderId="0" xfId="0" applyNumberFormat="1" applyFont="1" applyAlignment="1" applyProtection="1">
      <alignment vertical="center"/>
    </xf>
    <xf numFmtId="0" fontId="0" fillId="3" borderId="26" xfId="0" applyFill="1" applyBorder="1" applyAlignment="1" applyProtection="1">
      <alignment horizontal="center" vertical="center" wrapText="1"/>
    </xf>
    <xf numFmtId="184" fontId="0" fillId="0" borderId="26" xfId="0" applyNumberFormat="1" applyBorder="1" applyProtection="1"/>
    <xf numFmtId="44" fontId="0" fillId="0" borderId="26" xfId="1" applyFont="1" applyBorder="1" applyProtection="1"/>
    <xf numFmtId="0" fontId="69" fillId="0" borderId="0" xfId="0" applyFont="1" applyProtection="1"/>
    <xf numFmtId="44" fontId="58" fillId="5" borderId="116" xfId="1" applyFont="1" applyFill="1" applyBorder="1" applyAlignment="1" applyProtection="1">
      <alignment horizontal="center"/>
      <protection locked="0"/>
    </xf>
    <xf numFmtId="44" fontId="72" fillId="5" borderId="135" xfId="1" applyFont="1" applyFill="1" applyBorder="1" applyAlignment="1" applyProtection="1">
      <alignment horizontal="center"/>
      <protection locked="0"/>
    </xf>
    <xf numFmtId="44" fontId="1" fillId="5" borderId="26" xfId="1" applyFont="1" applyFill="1" applyBorder="1" applyAlignment="1" applyProtection="1">
      <alignment vertical="center" wrapText="1"/>
      <protection locked="0"/>
    </xf>
    <xf numFmtId="44" fontId="58" fillId="5" borderId="62" xfId="1" applyFont="1" applyFill="1" applyBorder="1" applyAlignment="1" applyProtection="1">
      <alignment horizontal="right"/>
      <protection locked="0"/>
    </xf>
    <xf numFmtId="44" fontId="58" fillId="5" borderId="40" xfId="1" applyFont="1" applyFill="1" applyBorder="1" applyAlignment="1" applyProtection="1">
      <alignment horizontal="right"/>
      <protection locked="0"/>
    </xf>
    <xf numFmtId="44" fontId="58" fillId="5" borderId="125" xfId="1" applyFont="1" applyFill="1" applyBorder="1" applyAlignment="1" applyProtection="1">
      <alignment horizontal="right"/>
      <protection locked="0"/>
    </xf>
    <xf numFmtId="3" fontId="58" fillId="5" borderId="128" xfId="9" applyNumberFormat="1" applyFont="1" applyFill="1" applyBorder="1" applyAlignment="1" applyProtection="1">
      <alignment horizontal="center"/>
      <protection locked="0"/>
    </xf>
    <xf numFmtId="3" fontId="58" fillId="5" borderId="123" xfId="9" applyNumberFormat="1" applyFont="1" applyFill="1" applyBorder="1" applyAlignment="1" applyProtection="1">
      <alignment horizontal="center"/>
      <protection locked="0"/>
    </xf>
    <xf numFmtId="3" fontId="58" fillId="5" borderId="127" xfId="9" applyNumberFormat="1" applyFont="1" applyFill="1" applyBorder="1" applyAlignment="1" applyProtection="1">
      <alignment horizontal="center"/>
      <protection locked="0"/>
    </xf>
    <xf numFmtId="3" fontId="58" fillId="5" borderId="129" xfId="3" applyNumberFormat="1" applyFont="1" applyBorder="1" applyAlignment="1" applyProtection="1">
      <alignment horizontal="center"/>
      <protection locked="0"/>
    </xf>
    <xf numFmtId="3" fontId="58" fillId="5" borderId="130" xfId="3" applyNumberFormat="1" applyFont="1" applyBorder="1" applyAlignment="1" applyProtection="1">
      <alignment horizontal="center"/>
      <protection locked="0"/>
    </xf>
    <xf numFmtId="3" fontId="58" fillId="5" borderId="124" xfId="3" applyNumberFormat="1" applyFont="1" applyBorder="1" applyAlignment="1" applyProtection="1">
      <alignment horizontal="center"/>
      <protection locked="0"/>
    </xf>
    <xf numFmtId="3" fontId="58" fillId="5" borderId="131" xfId="3" applyNumberFormat="1" applyFont="1" applyBorder="1" applyAlignment="1" applyProtection="1">
      <alignment horizontal="center"/>
      <protection locked="0"/>
    </xf>
    <xf numFmtId="3" fontId="58" fillId="5" borderId="132" xfId="3" applyNumberFormat="1" applyFont="1" applyBorder="1" applyAlignment="1" applyProtection="1">
      <alignment horizontal="center"/>
      <protection locked="0"/>
    </xf>
    <xf numFmtId="3" fontId="58" fillId="5" borderId="133" xfId="3" applyNumberFormat="1" applyFont="1" applyBorder="1" applyAlignment="1" applyProtection="1">
      <alignment horizontal="center"/>
      <protection locked="0"/>
    </xf>
    <xf numFmtId="3" fontId="58" fillId="5" borderId="134" xfId="3" applyNumberFormat="1" applyFont="1" applyFill="1" applyBorder="1" applyAlignment="1" applyProtection="1">
      <alignment horizontal="center"/>
      <protection locked="0"/>
    </xf>
    <xf numFmtId="3" fontId="58" fillId="5" borderId="123" xfId="3" applyNumberFormat="1" applyFont="1" applyBorder="1" applyAlignment="1" applyProtection="1">
      <alignment horizontal="center"/>
      <protection locked="0"/>
    </xf>
    <xf numFmtId="3" fontId="58" fillId="5" borderId="127" xfId="3" applyNumberFormat="1" applyFont="1" applyBorder="1" applyAlignment="1" applyProtection="1">
      <alignment horizontal="center"/>
      <protection locked="0"/>
    </xf>
    <xf numFmtId="44" fontId="58" fillId="5" borderId="136" xfId="1" applyFont="1" applyFill="1" applyBorder="1" applyAlignment="1" applyProtection="1">
      <alignment horizontal="center"/>
      <protection locked="0"/>
    </xf>
    <xf numFmtId="44" fontId="58" fillId="5" borderId="40" xfId="1" applyFont="1" applyFill="1" applyBorder="1" applyAlignment="1" applyProtection="1">
      <alignment horizontal="center"/>
      <protection locked="0"/>
    </xf>
    <xf numFmtId="44" fontId="58" fillId="5" borderId="125" xfId="1" applyFont="1" applyFill="1" applyBorder="1" applyAlignment="1" applyProtection="1">
      <alignment horizontal="center"/>
      <protection locked="0"/>
    </xf>
    <xf numFmtId="184" fontId="58" fillId="5" borderId="118" xfId="9" applyNumberFormat="1" applyFont="1" applyFill="1" applyBorder="1" applyAlignment="1" applyProtection="1">
      <alignment horizontal="center"/>
      <protection locked="0"/>
    </xf>
    <xf numFmtId="184" fontId="58" fillId="5" borderId="55" xfId="9" applyNumberFormat="1" applyFont="1" applyFill="1" applyBorder="1" applyAlignment="1" applyProtection="1">
      <alignment horizontal="center"/>
      <protection locked="0"/>
    </xf>
    <xf numFmtId="184" fontId="58" fillId="5" borderId="137" xfId="9" applyNumberFormat="1" applyFont="1" applyFill="1" applyBorder="1" applyAlignment="1" applyProtection="1">
      <alignment horizontal="center"/>
      <protection locked="0"/>
    </xf>
    <xf numFmtId="184" fontId="58" fillId="5" borderId="134" xfId="9" applyNumberFormat="1" applyFont="1" applyFill="1" applyBorder="1" applyAlignment="1" applyProtection="1">
      <alignment horizontal="center"/>
      <protection locked="0"/>
    </xf>
    <xf numFmtId="184" fontId="58" fillId="5" borderId="123" xfId="9" applyNumberFormat="1" applyFont="1" applyFill="1" applyBorder="1" applyAlignment="1" applyProtection="1">
      <alignment horizontal="center"/>
      <protection locked="0"/>
    </xf>
    <xf numFmtId="184" fontId="58" fillId="5" borderId="127" xfId="9" applyNumberFormat="1" applyFont="1" applyFill="1" applyBorder="1" applyAlignment="1" applyProtection="1">
      <alignment horizontal="center"/>
      <protection locked="0"/>
    </xf>
    <xf numFmtId="0" fontId="58" fillId="5" borderId="129" xfId="3" applyFont="1" applyBorder="1" applyAlignment="1" applyProtection="1">
      <alignment horizontal="center"/>
      <protection locked="0"/>
    </xf>
    <xf numFmtId="0" fontId="58" fillId="5" borderId="130" xfId="3" applyFont="1" applyBorder="1" applyAlignment="1" applyProtection="1">
      <alignment horizontal="center"/>
      <protection locked="0"/>
    </xf>
    <xf numFmtId="0" fontId="58" fillId="5" borderId="124" xfId="3" applyFont="1" applyBorder="1" applyAlignment="1" applyProtection="1">
      <alignment horizontal="center"/>
      <protection locked="0"/>
    </xf>
    <xf numFmtId="0" fontId="58" fillId="5" borderId="131" xfId="3" applyFont="1" applyBorder="1" applyAlignment="1" applyProtection="1">
      <alignment horizontal="center"/>
      <protection locked="0"/>
    </xf>
    <xf numFmtId="0" fontId="58" fillId="5" borderId="132" xfId="3" applyFont="1" applyBorder="1" applyAlignment="1" applyProtection="1">
      <alignment horizontal="center"/>
      <protection locked="0"/>
    </xf>
    <xf numFmtId="0" fontId="58" fillId="5" borderId="133" xfId="3" applyFont="1" applyBorder="1" applyAlignment="1" applyProtection="1">
      <alignment horizontal="center"/>
      <protection locked="0"/>
    </xf>
    <xf numFmtId="0" fontId="58" fillId="5" borderId="134" xfId="3" applyFont="1" applyFill="1" applyBorder="1" applyAlignment="1" applyProtection="1">
      <alignment horizontal="center"/>
      <protection locked="0"/>
    </xf>
    <xf numFmtId="0" fontId="58" fillId="5" borderId="123" xfId="3" applyFont="1" applyBorder="1" applyAlignment="1" applyProtection="1">
      <alignment horizontal="center"/>
      <protection locked="0"/>
    </xf>
    <xf numFmtId="0" fontId="58" fillId="5" borderId="127" xfId="3" applyFont="1" applyBorder="1" applyAlignment="1" applyProtection="1">
      <alignment horizontal="center"/>
      <protection locked="0"/>
    </xf>
    <xf numFmtId="3" fontId="58" fillId="5" borderId="128" xfId="3" applyNumberFormat="1" applyFont="1" applyFill="1" applyBorder="1" applyAlignment="1" applyProtection="1">
      <alignment horizontal="center"/>
      <protection locked="0"/>
    </xf>
    <xf numFmtId="0" fontId="58" fillId="5" borderId="128" xfId="3" applyFont="1" applyFill="1" applyBorder="1" applyAlignment="1" applyProtection="1">
      <alignment horizontal="center"/>
      <protection locked="0"/>
    </xf>
    <xf numFmtId="10" fontId="58" fillId="5" borderId="0" xfId="2" applyNumberFormat="1" applyFont="1" applyFill="1" applyBorder="1" applyAlignment="1" applyProtection="1">
      <alignment horizontal="right"/>
      <protection locked="0"/>
    </xf>
    <xf numFmtId="0" fontId="6" fillId="0" borderId="0" xfId="0" applyFont="1" applyAlignment="1" applyProtection="1">
      <alignment horizontal="center"/>
    </xf>
    <xf numFmtId="0" fontId="10" fillId="0" borderId="0" xfId="0" applyFont="1" applyFill="1" applyProtection="1"/>
    <xf numFmtId="169" fontId="23" fillId="0" borderId="1" xfId="1" applyNumberFormat="1" applyFont="1" applyFill="1" applyBorder="1" applyAlignment="1" applyProtection="1">
      <alignment horizontal="center" vertical="center" wrapText="1"/>
    </xf>
    <xf numFmtId="8" fontId="23" fillId="0" borderId="3" xfId="0" applyNumberFormat="1" applyFont="1" applyBorder="1" applyAlignment="1" applyProtection="1">
      <alignment horizontal="center" vertical="center" wrapText="1"/>
    </xf>
    <xf numFmtId="8" fontId="23" fillId="0" borderId="1" xfId="0" applyNumberFormat="1" applyFont="1" applyBorder="1" applyAlignment="1" applyProtection="1">
      <alignment vertical="center" wrapText="1"/>
    </xf>
    <xf numFmtId="0" fontId="35" fillId="0" borderId="0" xfId="0" applyFont="1" applyProtection="1"/>
    <xf numFmtId="169" fontId="23" fillId="0" borderId="2" xfId="1" applyNumberFormat="1" applyFont="1" applyFill="1" applyBorder="1" applyAlignment="1" applyProtection="1">
      <alignment horizontal="center" vertical="center" wrapText="1"/>
    </xf>
    <xf numFmtId="8" fontId="23" fillId="0" borderId="26" xfId="0" applyNumberFormat="1" applyFont="1" applyFill="1" applyBorder="1" applyAlignment="1" applyProtection="1">
      <alignment horizontal="center" vertical="center" wrapText="1"/>
    </xf>
    <xf numFmtId="8" fontId="23" fillId="0" borderId="8" xfId="0" applyNumberFormat="1" applyFont="1" applyBorder="1" applyAlignment="1" applyProtection="1">
      <alignment horizontal="center" vertical="center" wrapText="1"/>
    </xf>
    <xf numFmtId="9" fontId="23" fillId="0" borderId="2" xfId="2" applyFont="1" applyFill="1" applyBorder="1" applyAlignment="1" applyProtection="1">
      <alignment horizontal="center" vertical="center" wrapText="1"/>
    </xf>
    <xf numFmtId="168" fontId="23" fillId="0" borderId="2" xfId="9" applyNumberFormat="1" applyFont="1" applyBorder="1" applyAlignment="1" applyProtection="1">
      <alignment horizontal="center" vertical="center" wrapText="1"/>
    </xf>
    <xf numFmtId="0" fontId="23" fillId="0" borderId="0" xfId="0" applyFont="1" applyProtection="1"/>
    <xf numFmtId="0" fontId="10" fillId="0" borderId="0" xfId="0" applyFont="1" applyFill="1" applyBorder="1" applyAlignment="1" applyProtection="1">
      <alignment horizontal="center" vertical="center" wrapText="1"/>
    </xf>
    <xf numFmtId="49" fontId="10" fillId="0" borderId="0" xfId="1" applyNumberFormat="1" applyFont="1" applyFill="1" applyBorder="1" applyAlignment="1" applyProtection="1">
      <alignment horizontal="center" vertical="center" wrapText="1"/>
    </xf>
    <xf numFmtId="169" fontId="10" fillId="0" borderId="0" xfId="1" applyNumberFormat="1" applyFont="1" applyFill="1" applyBorder="1" applyAlignment="1" applyProtection="1">
      <alignment horizontal="center" vertical="center" wrapText="1"/>
    </xf>
    <xf numFmtId="8" fontId="10" fillId="0" borderId="0" xfId="0" applyNumberFormat="1" applyFont="1" applyFill="1" applyBorder="1" applyAlignment="1" applyProtection="1">
      <alignment horizontal="center" vertical="center" wrapText="1"/>
    </xf>
    <xf numFmtId="8" fontId="10" fillId="0" borderId="24" xfId="0" applyNumberFormat="1" applyFont="1" applyFill="1" applyBorder="1" applyAlignment="1" applyProtection="1">
      <alignment horizontal="center" vertical="center" wrapText="1"/>
    </xf>
    <xf numFmtId="9" fontId="10" fillId="0" borderId="24" xfId="2" applyFont="1" applyFill="1" applyBorder="1" applyAlignment="1" applyProtection="1">
      <alignment horizontal="left" vertical="center"/>
    </xf>
    <xf numFmtId="168" fontId="10" fillId="0" borderId="24" xfId="9" applyNumberFormat="1" applyFont="1" applyFill="1" applyBorder="1" applyAlignment="1" applyProtection="1">
      <alignment horizontal="center" vertical="center" wrapText="1"/>
    </xf>
    <xf numFmtId="9" fontId="10" fillId="0" borderId="24" xfId="2" applyFont="1" applyFill="1" applyBorder="1" applyAlignment="1" applyProtection="1">
      <alignment horizontal="center" vertical="center" wrapText="1"/>
    </xf>
    <xf numFmtId="0" fontId="10" fillId="0" borderId="24" xfId="0" applyFont="1" applyFill="1" applyBorder="1" applyAlignment="1" applyProtection="1">
      <alignment horizontal="center" vertical="center" wrapText="1"/>
    </xf>
    <xf numFmtId="0" fontId="26" fillId="0" borderId="24" xfId="0" applyFont="1" applyFill="1" applyBorder="1" applyAlignment="1" applyProtection="1">
      <alignment horizontal="center" vertical="center" wrapText="1"/>
    </xf>
    <xf numFmtId="0" fontId="23" fillId="0" borderId="0" xfId="0" applyFont="1" applyFill="1" applyAlignment="1" applyProtection="1">
      <alignment vertical="center"/>
    </xf>
    <xf numFmtId="49" fontId="27" fillId="0" borderId="0" xfId="0" applyNumberFormat="1" applyFont="1" applyFill="1" applyAlignment="1" applyProtection="1">
      <alignment vertical="center"/>
    </xf>
    <xf numFmtId="49" fontId="27" fillId="0" borderId="0" xfId="0" applyNumberFormat="1" applyFont="1" applyFill="1" applyAlignment="1" applyProtection="1">
      <alignment horizontal="center" vertical="center"/>
    </xf>
    <xf numFmtId="169" fontId="27" fillId="0" borderId="0" xfId="0" applyNumberFormat="1" applyFont="1" applyFill="1" applyAlignment="1" applyProtection="1">
      <alignment horizontal="center" vertical="center"/>
    </xf>
    <xf numFmtId="8" fontId="27" fillId="0" borderId="0" xfId="0" applyNumberFormat="1" applyFont="1" applyFill="1" applyAlignment="1" applyProtection="1">
      <alignment vertical="center"/>
    </xf>
    <xf numFmtId="8" fontId="28" fillId="0" borderId="9" xfId="0" applyNumberFormat="1" applyFont="1" applyFill="1" applyBorder="1" applyAlignment="1" applyProtection="1">
      <alignment vertical="center"/>
    </xf>
    <xf numFmtId="8" fontId="27" fillId="0" borderId="9" xfId="0" applyNumberFormat="1" applyFont="1" applyFill="1" applyBorder="1" applyAlignment="1" applyProtection="1">
      <alignment vertical="center"/>
    </xf>
    <xf numFmtId="0" fontId="27" fillId="0" borderId="9" xfId="0" applyFont="1" applyFill="1" applyBorder="1" applyAlignment="1" applyProtection="1">
      <alignment vertical="center"/>
    </xf>
    <xf numFmtId="168" fontId="27" fillId="0" borderId="9" xfId="0" applyNumberFormat="1" applyFont="1" applyFill="1" applyBorder="1" applyAlignment="1" applyProtection="1">
      <alignment vertical="center"/>
    </xf>
    <xf numFmtId="0" fontId="29" fillId="0" borderId="9" xfId="0" applyFont="1" applyFill="1" applyBorder="1" applyAlignment="1" applyProtection="1">
      <alignment vertical="center"/>
    </xf>
    <xf numFmtId="169" fontId="10" fillId="0" borderId="26" xfId="0" applyNumberFormat="1" applyFont="1" applyFill="1" applyBorder="1" applyAlignment="1" applyProtection="1">
      <alignment horizontal="center" vertical="center"/>
    </xf>
    <xf numFmtId="8" fontId="10" fillId="6" borderId="26" xfId="0" applyNumberFormat="1" applyFont="1" applyFill="1" applyBorder="1" applyAlignment="1" applyProtection="1">
      <alignment vertical="center"/>
    </xf>
    <xf numFmtId="8" fontId="10" fillId="0" borderId="26" xfId="0" applyNumberFormat="1" applyFont="1" applyBorder="1" applyAlignment="1" applyProtection="1">
      <alignment vertical="center"/>
    </xf>
    <xf numFmtId="168" fontId="10" fillId="0" borderId="37" xfId="0" applyNumberFormat="1" applyFont="1" applyBorder="1" applyAlignment="1" applyProtection="1">
      <alignment vertical="center"/>
    </xf>
    <xf numFmtId="168" fontId="26" fillId="0" borderId="26" xfId="0" applyNumberFormat="1" applyFont="1" applyBorder="1" applyAlignment="1" applyProtection="1">
      <alignment vertical="center"/>
    </xf>
    <xf numFmtId="168" fontId="17" fillId="0" borderId="0" xfId="0" applyNumberFormat="1" applyFont="1" applyFill="1" applyBorder="1" applyAlignment="1" applyProtection="1">
      <alignment vertical="center"/>
    </xf>
    <xf numFmtId="168" fontId="27" fillId="0" borderId="0" xfId="0" applyNumberFormat="1" applyFont="1" applyFill="1" applyAlignment="1" applyProtection="1">
      <alignment vertical="center"/>
    </xf>
    <xf numFmtId="168" fontId="10" fillId="0" borderId="0" xfId="0" applyNumberFormat="1" applyFont="1" applyFill="1" applyAlignment="1" applyProtection="1">
      <alignment vertical="center"/>
    </xf>
    <xf numFmtId="168" fontId="29" fillId="0" borderId="0" xfId="0" applyNumberFormat="1" applyFont="1" applyFill="1" applyAlignment="1" applyProtection="1">
      <alignment vertical="center"/>
    </xf>
    <xf numFmtId="0" fontId="23" fillId="0" borderId="0" xfId="0" applyFont="1" applyAlignment="1" applyProtection="1">
      <alignment horizontal="right" vertical="center"/>
    </xf>
    <xf numFmtId="49" fontId="10" fillId="0" borderId="0" xfId="0" applyNumberFormat="1" applyFont="1" applyFill="1" applyBorder="1" applyAlignment="1" applyProtection="1">
      <alignment horizontal="center" vertical="center"/>
    </xf>
    <xf numFmtId="169" fontId="10"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8" fontId="10" fillId="0" borderId="0" xfId="0" applyNumberFormat="1" applyFont="1" applyFill="1" applyBorder="1" applyAlignment="1" applyProtection="1">
      <alignment vertical="center"/>
    </xf>
    <xf numFmtId="168" fontId="23" fillId="0" borderId="0" xfId="0" applyNumberFormat="1" applyFont="1" applyFill="1" applyBorder="1" applyAlignment="1" applyProtection="1">
      <alignment horizontal="center" vertical="center"/>
    </xf>
    <xf numFmtId="168" fontId="26" fillId="0" borderId="0" xfId="0" applyNumberFormat="1" applyFont="1" applyFill="1" applyBorder="1" applyAlignment="1" applyProtection="1">
      <alignment vertical="center"/>
    </xf>
    <xf numFmtId="49" fontId="10" fillId="0" borderId="9" xfId="0" applyNumberFormat="1" applyFont="1" applyFill="1" applyBorder="1" applyAlignment="1" applyProtection="1">
      <alignment vertical="center"/>
    </xf>
    <xf numFmtId="49" fontId="10" fillId="0" borderId="9" xfId="0" applyNumberFormat="1" applyFont="1" applyFill="1" applyBorder="1" applyAlignment="1" applyProtection="1">
      <alignment horizontal="center" vertical="center"/>
    </xf>
    <xf numFmtId="169" fontId="10" fillId="0" borderId="9" xfId="0" applyNumberFormat="1" applyFont="1" applyFill="1" applyBorder="1" applyAlignment="1" applyProtection="1">
      <alignment horizontal="center" vertical="center"/>
    </xf>
    <xf numFmtId="8" fontId="10" fillId="0" borderId="9" xfId="0" applyNumberFormat="1" applyFont="1" applyFill="1" applyBorder="1" applyAlignment="1" applyProtection="1">
      <alignment vertical="center"/>
    </xf>
    <xf numFmtId="168" fontId="23" fillId="0" borderId="9" xfId="0" applyNumberFormat="1" applyFont="1" applyFill="1" applyBorder="1" applyAlignment="1" applyProtection="1">
      <alignment horizontal="center" vertical="center"/>
    </xf>
    <xf numFmtId="169" fontId="10" fillId="0" borderId="2" xfId="0" applyNumberFormat="1" applyFont="1" applyFill="1" applyBorder="1" applyAlignment="1" applyProtection="1">
      <alignment horizontal="center" vertical="center"/>
    </xf>
    <xf numFmtId="8" fontId="10" fillId="0" borderId="2" xfId="0" applyNumberFormat="1" applyFont="1" applyBorder="1" applyAlignment="1" applyProtection="1">
      <alignment vertical="center"/>
    </xf>
    <xf numFmtId="0" fontId="26" fillId="0" borderId="0" xfId="0" applyFont="1" applyFill="1" applyAlignment="1" applyProtection="1">
      <alignment vertical="center"/>
    </xf>
    <xf numFmtId="8" fontId="10" fillId="0" borderId="26" xfId="0" applyNumberFormat="1" applyFont="1" applyFill="1" applyBorder="1" applyAlignment="1" applyProtection="1">
      <alignment vertical="center"/>
      <protection locked="0"/>
    </xf>
    <xf numFmtId="49" fontId="23" fillId="5" borderId="26" xfId="0" applyNumberFormat="1" applyFont="1" applyFill="1" applyBorder="1" applyAlignment="1" applyProtection="1">
      <alignment horizontal="center" vertical="center"/>
      <protection locked="0"/>
    </xf>
    <xf numFmtId="9" fontId="23" fillId="5" borderId="26" xfId="2" applyFont="1" applyFill="1" applyBorder="1" applyAlignment="1" applyProtection="1">
      <alignment horizontal="center" vertical="center"/>
      <protection locked="0"/>
    </xf>
    <xf numFmtId="0" fontId="23" fillId="0" borderId="2" xfId="0" applyFont="1" applyBorder="1" applyAlignment="1" applyProtection="1">
      <alignment horizontal="center" vertical="center" wrapText="1"/>
    </xf>
    <xf numFmtId="0" fontId="23" fillId="12" borderId="2" xfId="0" applyFont="1" applyFill="1" applyBorder="1" applyAlignment="1" applyProtection="1">
      <alignment horizontal="center" vertical="center" wrapText="1"/>
    </xf>
    <xf numFmtId="0" fontId="23" fillId="0" borderId="0" xfId="0" applyFont="1" applyBorder="1" applyAlignment="1" applyProtection="1">
      <alignment horizontal="center"/>
    </xf>
    <xf numFmtId="0" fontId="22" fillId="0" borderId="0" xfId="0" applyFont="1" applyBorder="1" applyAlignment="1" applyProtection="1">
      <alignment horizontal="center"/>
    </xf>
    <xf numFmtId="170" fontId="23" fillId="0" borderId="26" xfId="0" applyNumberFormat="1" applyFont="1" applyBorder="1" applyAlignment="1" applyProtection="1">
      <alignment horizontal="center" vertical="center"/>
    </xf>
    <xf numFmtId="0" fontId="23" fillId="0" borderId="26" xfId="0" applyFont="1" applyBorder="1" applyAlignment="1" applyProtection="1">
      <alignment horizontal="center" vertical="center"/>
    </xf>
    <xf numFmtId="0" fontId="23" fillId="0" borderId="26" xfId="0" applyFont="1" applyBorder="1" applyAlignment="1" applyProtection="1">
      <alignment horizontal="center" vertical="center" wrapText="1"/>
    </xf>
    <xf numFmtId="0" fontId="23" fillId="0" borderId="26" xfId="0" applyFont="1" applyBorder="1" applyAlignment="1" applyProtection="1">
      <alignment wrapText="1"/>
    </xf>
    <xf numFmtId="0" fontId="23" fillId="0" borderId="0" xfId="0" applyFont="1" applyBorder="1" applyAlignment="1" applyProtection="1">
      <alignment wrapText="1"/>
    </xf>
    <xf numFmtId="0" fontId="22" fillId="0" borderId="0" xfId="0" applyFont="1" applyBorder="1" applyAlignment="1" applyProtection="1">
      <alignment horizontal="center" wrapText="1"/>
    </xf>
    <xf numFmtId="0" fontId="40" fillId="0" borderId="0" xfId="0" applyFont="1" applyFill="1" applyAlignment="1" applyProtection="1">
      <alignment vertical="center"/>
    </xf>
    <xf numFmtId="168" fontId="23" fillId="0" borderId="0" xfId="0" applyNumberFormat="1" applyFont="1" applyProtection="1"/>
    <xf numFmtId="168" fontId="10" fillId="0" borderId="26" xfId="0" applyNumberFormat="1" applyFont="1" applyBorder="1" applyProtection="1"/>
    <xf numFmtId="0" fontId="10" fillId="0" borderId="26" xfId="0" applyFont="1" applyBorder="1" applyProtection="1"/>
    <xf numFmtId="168" fontId="23" fillId="0" borderId="26" xfId="0" applyNumberFormat="1" applyFont="1" applyBorder="1" applyProtection="1"/>
    <xf numFmtId="0" fontId="40" fillId="0" borderId="0" xfId="0" applyFont="1" applyAlignment="1" applyProtection="1">
      <alignment vertical="center"/>
    </xf>
    <xf numFmtId="9" fontId="23" fillId="5" borderId="26" xfId="0" applyNumberFormat="1" applyFont="1" applyFill="1" applyBorder="1" applyAlignment="1" applyProtection="1">
      <alignment horizontal="center" vertical="center"/>
      <protection locked="0"/>
    </xf>
    <xf numFmtId="0" fontId="37" fillId="0" borderId="0" xfId="0" applyFont="1" applyFill="1" applyBorder="1" applyAlignment="1" applyProtection="1">
      <alignment vertical="center" wrapText="1"/>
    </xf>
    <xf numFmtId="0" fontId="42" fillId="0" borderId="0" xfId="0" applyFont="1" applyProtection="1"/>
    <xf numFmtId="0" fontId="26" fillId="0" borderId="0" xfId="0" applyFont="1" applyFill="1" applyBorder="1" applyAlignment="1" applyProtection="1">
      <alignment vertical="center" wrapText="1"/>
    </xf>
    <xf numFmtId="4" fontId="23" fillId="0" borderId="26" xfId="0" applyNumberFormat="1" applyFont="1" applyFill="1" applyBorder="1" applyAlignment="1" applyProtection="1">
      <alignment vertical="center"/>
    </xf>
    <xf numFmtId="4" fontId="17" fillId="0" borderId="26" xfId="0" applyNumberFormat="1" applyFont="1" applyFill="1" applyBorder="1" applyAlignment="1" applyProtection="1">
      <alignment horizontal="right" vertical="center"/>
    </xf>
    <xf numFmtId="2" fontId="23" fillId="0" borderId="26" xfId="0" applyNumberFormat="1" applyFont="1" applyBorder="1" applyProtection="1"/>
    <xf numFmtId="4" fontId="10" fillId="0" borderId="26" xfId="0" applyNumberFormat="1" applyFont="1" applyBorder="1" applyProtection="1"/>
    <xf numFmtId="4" fontId="17" fillId="0" borderId="0" xfId="0" applyNumberFormat="1" applyFont="1" applyFill="1" applyBorder="1" applyAlignment="1" applyProtection="1">
      <alignment horizontal="right" vertical="center"/>
    </xf>
    <xf numFmtId="4" fontId="23" fillId="0" borderId="26" xfId="0" applyNumberFormat="1" applyFont="1" applyBorder="1" applyProtection="1"/>
    <xf numFmtId="4" fontId="46" fillId="0" borderId="0" xfId="0" applyNumberFormat="1" applyFont="1" applyProtection="1"/>
    <xf numFmtId="0" fontId="10" fillId="0" borderId="0" xfId="0" applyFont="1" applyAlignment="1" applyProtection="1">
      <alignment horizontal="center"/>
    </xf>
    <xf numFmtId="0" fontId="17" fillId="0" borderId="0" xfId="0" applyFont="1" applyProtection="1"/>
    <xf numFmtId="2" fontId="10" fillId="0" borderId="24" xfId="0" applyNumberFormat="1" applyFont="1" applyFill="1" applyBorder="1" applyAlignment="1" applyProtection="1">
      <alignment horizontal="center" vertical="center" wrapText="1"/>
    </xf>
    <xf numFmtId="168" fontId="10" fillId="0" borderId="0" xfId="0" applyNumberFormat="1" applyFont="1" applyFill="1" applyBorder="1" applyProtection="1"/>
    <xf numFmtId="0" fontId="23" fillId="0" borderId="0" xfId="0" applyFont="1" applyAlignment="1" applyProtection="1">
      <alignment horizontal="center" vertical="center"/>
    </xf>
    <xf numFmtId="2" fontId="23" fillId="0" borderId="0" xfId="0" applyNumberFormat="1" applyFont="1" applyBorder="1" applyAlignment="1" applyProtection="1">
      <alignment horizontal="center" vertical="center"/>
    </xf>
    <xf numFmtId="168" fontId="38" fillId="0" borderId="0" xfId="0" applyNumberFormat="1" applyFont="1" applyAlignment="1" applyProtection="1">
      <alignment vertical="center"/>
    </xf>
    <xf numFmtId="168" fontId="23" fillId="0" borderId="0" xfId="0" applyNumberFormat="1" applyFont="1" applyAlignment="1" applyProtection="1">
      <alignment vertical="center"/>
    </xf>
    <xf numFmtId="2" fontId="23" fillId="0" borderId="0" xfId="0" applyNumberFormat="1" applyFont="1" applyFill="1" applyBorder="1" applyAlignment="1" applyProtection="1">
      <alignment vertical="center"/>
    </xf>
    <xf numFmtId="2" fontId="10" fillId="5" borderId="26" xfId="0" applyNumberFormat="1" applyFont="1" applyFill="1" applyBorder="1" applyAlignment="1" applyProtection="1">
      <alignment horizontal="center" vertical="center"/>
    </xf>
    <xf numFmtId="2" fontId="10" fillId="0" borderId="26" xfId="0" applyNumberFormat="1" applyFont="1" applyFill="1" applyBorder="1" applyAlignment="1" applyProtection="1">
      <alignment vertical="center"/>
    </xf>
    <xf numFmtId="0" fontId="10" fillId="5" borderId="26" xfId="0" applyNumberFormat="1" applyFont="1" applyFill="1" applyBorder="1" applyAlignment="1" applyProtection="1">
      <alignment vertical="center"/>
    </xf>
    <xf numFmtId="178" fontId="10" fillId="5" borderId="26" xfId="0" applyNumberFormat="1" applyFont="1" applyFill="1" applyBorder="1" applyAlignment="1" applyProtection="1">
      <alignment vertical="center"/>
    </xf>
    <xf numFmtId="168" fontId="10" fillId="0" borderId="26" xfId="0" applyNumberFormat="1" applyFont="1" applyFill="1" applyBorder="1" applyAlignment="1" applyProtection="1">
      <alignment vertical="center"/>
    </xf>
    <xf numFmtId="168" fontId="10" fillId="0" borderId="0" xfId="0" applyNumberFormat="1" applyFont="1" applyProtection="1"/>
    <xf numFmtId="0" fontId="10" fillId="0" borderId="0" xfId="0" applyFont="1" applyAlignment="1" applyProtection="1">
      <alignment horizontal="center" vertical="center"/>
    </xf>
    <xf numFmtId="2" fontId="10" fillId="0" borderId="0" xfId="0" applyNumberFormat="1" applyFont="1" applyFill="1" applyBorder="1" applyAlignment="1" applyProtection="1">
      <alignment horizontal="center" vertical="center"/>
    </xf>
    <xf numFmtId="175" fontId="23" fillId="0" borderId="26" xfId="2" applyNumberFormat="1" applyFont="1" applyFill="1" applyBorder="1" applyAlignment="1" applyProtection="1">
      <alignment vertical="center"/>
    </xf>
    <xf numFmtId="168" fontId="24" fillId="0" borderId="0" xfId="0" applyNumberFormat="1" applyFont="1" applyAlignment="1" applyProtection="1">
      <alignment vertical="center"/>
    </xf>
    <xf numFmtId="2" fontId="10" fillId="0" borderId="0" xfId="0" applyNumberFormat="1" applyFont="1" applyFill="1" applyBorder="1" applyAlignment="1" applyProtection="1">
      <alignment vertical="center"/>
    </xf>
    <xf numFmtId="2" fontId="25" fillId="0" borderId="0" xfId="0" applyNumberFormat="1" applyFont="1" applyFill="1" applyBorder="1" applyAlignment="1" applyProtection="1">
      <alignment vertical="center"/>
    </xf>
    <xf numFmtId="2" fontId="23" fillId="0" borderId="0" xfId="0" applyNumberFormat="1"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2" fontId="23" fillId="0" borderId="9" xfId="0" applyNumberFormat="1" applyFont="1" applyBorder="1" applyAlignment="1" applyProtection="1">
      <alignment horizontal="center" vertical="center"/>
    </xf>
    <xf numFmtId="2" fontId="17" fillId="0" borderId="0" xfId="0" applyNumberFormat="1" applyFont="1" applyFill="1" applyBorder="1" applyAlignment="1" applyProtection="1">
      <alignment vertical="center"/>
    </xf>
    <xf numFmtId="2" fontId="10" fillId="5" borderId="2" xfId="0" applyNumberFormat="1" applyFont="1" applyFill="1" applyBorder="1" applyAlignment="1" applyProtection="1">
      <alignment horizontal="center" vertical="center"/>
    </xf>
    <xf numFmtId="0" fontId="10" fillId="0" borderId="0" xfId="0" applyFont="1" applyFill="1" applyBorder="1" applyAlignment="1" applyProtection="1">
      <alignment horizontal="right" vertical="center"/>
    </xf>
    <xf numFmtId="0" fontId="23" fillId="0" borderId="10" xfId="0" applyFont="1" applyBorder="1" applyProtection="1"/>
    <xf numFmtId="0" fontId="23" fillId="0" borderId="11" xfId="0" applyFont="1" applyBorder="1" applyAlignment="1" applyProtection="1">
      <alignment horizontal="center"/>
    </xf>
    <xf numFmtId="2" fontId="23" fillId="0" borderId="11" xfId="0" applyNumberFormat="1" applyFont="1" applyBorder="1" applyAlignment="1" applyProtection="1">
      <alignment horizontal="center" vertical="center"/>
    </xf>
    <xf numFmtId="168" fontId="23" fillId="0" borderId="11" xfId="0" applyNumberFormat="1" applyFont="1" applyBorder="1" applyProtection="1"/>
    <xf numFmtId="170" fontId="23" fillId="0" borderId="11" xfId="2" applyNumberFormat="1" applyFont="1" applyFill="1" applyBorder="1" applyProtection="1"/>
    <xf numFmtId="0" fontId="23" fillId="0" borderId="11" xfId="0" applyFont="1" applyBorder="1" applyProtection="1"/>
    <xf numFmtId="0" fontId="17" fillId="0" borderId="11" xfId="0" applyFont="1" applyBorder="1" applyProtection="1"/>
    <xf numFmtId="168" fontId="23" fillId="0" borderId="12" xfId="0" applyNumberFormat="1" applyFont="1" applyBorder="1" applyProtection="1"/>
    <xf numFmtId="49" fontId="5" fillId="5" borderId="58" xfId="3" applyNumberFormat="1" applyFont="1" applyBorder="1" applyAlignment="1" applyProtection="1">
      <alignment horizontal="center" vertical="center"/>
      <protection locked="0"/>
    </xf>
    <xf numFmtId="49" fontId="5" fillId="5" borderId="40" xfId="3" applyNumberFormat="1" applyFont="1" applyBorder="1" applyAlignment="1" applyProtection="1">
      <alignment horizontal="center" vertical="center"/>
      <protection locked="0"/>
    </xf>
    <xf numFmtId="49" fontId="5" fillId="5" borderId="66" xfId="3" applyNumberFormat="1" applyFont="1" applyBorder="1" applyAlignment="1" applyProtection="1">
      <alignment horizontal="center" vertical="center"/>
      <protection locked="0"/>
    </xf>
    <xf numFmtId="49" fontId="5" fillId="5" borderId="63" xfId="3" applyNumberFormat="1" applyFont="1" applyBorder="1" applyAlignment="1" applyProtection="1">
      <alignment horizontal="center" vertical="center"/>
      <protection locked="0"/>
    </xf>
    <xf numFmtId="168" fontId="5" fillId="5" borderId="41" xfId="3" applyNumberFormat="1" applyFont="1" applyBorder="1" applyAlignment="1" applyProtection="1">
      <alignment horizontal="center" vertical="center"/>
      <protection locked="0"/>
    </xf>
    <xf numFmtId="168" fontId="5" fillId="5" borderId="19" xfId="3" applyNumberFormat="1" applyFont="1" applyBorder="1" applyAlignment="1" applyProtection="1">
      <alignment horizontal="center" vertical="center"/>
      <protection locked="0"/>
    </xf>
    <xf numFmtId="168" fontId="5" fillId="5" borderId="55" xfId="3" applyNumberFormat="1" applyFont="1" applyBorder="1" applyAlignment="1" applyProtection="1">
      <alignment horizontal="center" vertical="center"/>
      <protection locked="0"/>
    </xf>
    <xf numFmtId="168" fontId="5" fillId="5" borderId="54" xfId="3" applyNumberFormat="1" applyFont="1" applyBorder="1" applyAlignment="1" applyProtection="1">
      <alignment horizontal="center" vertical="center"/>
      <protection locked="0"/>
    </xf>
    <xf numFmtId="168" fontId="5" fillId="5" borderId="22" xfId="3" applyNumberFormat="1" applyFont="1" applyBorder="1" applyAlignment="1" applyProtection="1">
      <alignment horizontal="center" vertical="center"/>
      <protection locked="0"/>
    </xf>
    <xf numFmtId="0" fontId="5" fillId="5" borderId="54" xfId="3" applyFont="1" applyBorder="1" applyAlignment="1" applyProtection="1">
      <alignment vertical="center"/>
      <protection locked="0"/>
    </xf>
    <xf numFmtId="0" fontId="5" fillId="5" borderId="51" xfId="3" applyFont="1" applyBorder="1" applyProtection="1">
      <protection locked="0"/>
    </xf>
    <xf numFmtId="49" fontId="5" fillId="5" borderId="41" xfId="3" applyNumberFormat="1" applyFont="1" applyBorder="1" applyAlignment="1" applyProtection="1">
      <alignment horizontal="center" vertical="center"/>
      <protection locked="0"/>
    </xf>
    <xf numFmtId="49" fontId="5" fillId="5" borderId="71" xfId="3" applyNumberFormat="1" applyFont="1" applyBorder="1" applyAlignment="1" applyProtection="1">
      <alignment horizontal="center" vertical="center"/>
      <protection locked="0"/>
    </xf>
    <xf numFmtId="168" fontId="5" fillId="5" borderId="66" xfId="3" applyNumberFormat="1" applyFont="1" applyBorder="1" applyAlignment="1" applyProtection="1">
      <alignment horizontal="center" vertical="center"/>
      <protection locked="0"/>
    </xf>
    <xf numFmtId="168" fontId="5" fillId="5" borderId="67" xfId="3" applyNumberFormat="1" applyFont="1" applyBorder="1" applyAlignment="1" applyProtection="1">
      <alignment horizontal="center" vertical="center"/>
      <protection locked="0"/>
    </xf>
    <xf numFmtId="168" fontId="5" fillId="5" borderId="40" xfId="3" applyNumberFormat="1" applyFont="1" applyBorder="1" applyAlignment="1" applyProtection="1">
      <alignment horizontal="center" vertical="center"/>
      <protection locked="0"/>
    </xf>
    <xf numFmtId="49" fontId="5" fillId="5" borderId="19" xfId="3" applyNumberFormat="1" applyFont="1" applyBorder="1" applyAlignment="1" applyProtection="1">
      <alignment horizontal="center" vertical="center"/>
      <protection locked="0"/>
    </xf>
    <xf numFmtId="168" fontId="5" fillId="5" borderId="69" xfId="3" applyNumberFormat="1" applyFont="1" applyBorder="1" applyAlignment="1" applyProtection="1">
      <alignment horizontal="center" vertical="center"/>
      <protection locked="0"/>
    </xf>
    <xf numFmtId="168" fontId="5" fillId="5" borderId="63" xfId="3" applyNumberFormat="1" applyFont="1" applyBorder="1" applyAlignment="1" applyProtection="1">
      <alignment horizontal="center" vertical="center"/>
      <protection locked="0"/>
    </xf>
    <xf numFmtId="0" fontId="5" fillId="5" borderId="55" xfId="3" applyFont="1" applyBorder="1" applyProtection="1">
      <protection locked="0"/>
    </xf>
    <xf numFmtId="0" fontId="5" fillId="5" borderId="56" xfId="3" applyFont="1" applyBorder="1" applyProtection="1">
      <protection locked="0"/>
    </xf>
    <xf numFmtId="168" fontId="5" fillId="5" borderId="97" xfId="3" applyNumberFormat="1" applyFont="1" applyBorder="1" applyAlignment="1" applyProtection="1">
      <alignment horizontal="center" vertical="center"/>
      <protection locked="0"/>
    </xf>
    <xf numFmtId="168" fontId="5" fillId="5" borderId="98" xfId="3" applyNumberFormat="1" applyFont="1" applyBorder="1" applyAlignment="1" applyProtection="1">
      <alignment horizontal="center" vertical="center"/>
      <protection locked="0"/>
    </xf>
    <xf numFmtId="168" fontId="5" fillId="5" borderId="71" xfId="3" applyNumberFormat="1" applyFont="1" applyBorder="1" applyAlignment="1" applyProtection="1">
      <alignment horizontal="center" vertical="center"/>
      <protection locked="0"/>
    </xf>
    <xf numFmtId="0" fontId="5" fillId="5" borderId="67" xfId="3" applyFont="1" applyBorder="1" applyProtection="1">
      <protection locked="0"/>
    </xf>
    <xf numFmtId="168" fontId="53" fillId="5" borderId="19" xfId="3" applyNumberFormat="1" applyFont="1" applyBorder="1" applyAlignment="1" applyProtection="1">
      <alignment horizontal="center" vertical="center"/>
      <protection locked="0"/>
    </xf>
    <xf numFmtId="168" fontId="53" fillId="5" borderId="53" xfId="3" applyNumberFormat="1" applyFont="1" applyBorder="1" applyAlignment="1" applyProtection="1">
      <alignment horizontal="center" vertical="center"/>
      <protection locked="0"/>
    </xf>
    <xf numFmtId="49" fontId="5" fillId="5" borderId="70" xfId="3" applyNumberFormat="1" applyFont="1" applyBorder="1" applyAlignment="1" applyProtection="1">
      <alignment horizontal="center" vertical="center"/>
      <protection locked="0"/>
    </xf>
    <xf numFmtId="0" fontId="5" fillId="2" borderId="30" xfId="12" applyNumberFormat="1" applyFont="1" applyFill="1" applyBorder="1" applyAlignment="1" applyProtection="1">
      <alignment horizontal="left" vertical="center"/>
      <protection locked="0"/>
    </xf>
    <xf numFmtId="44" fontId="5" fillId="5" borderId="71" xfId="1" applyFont="1" applyFill="1" applyBorder="1" applyAlignment="1" applyProtection="1">
      <alignment horizontal="center" vertical="center"/>
      <protection locked="0"/>
    </xf>
    <xf numFmtId="44" fontId="5" fillId="5" borderId="23" xfId="1" applyFont="1" applyFill="1" applyBorder="1" applyAlignment="1" applyProtection="1">
      <alignment horizontal="center" vertical="center"/>
      <protection locked="0"/>
    </xf>
    <xf numFmtId="44" fontId="16" fillId="5" borderId="22" xfId="1" applyFont="1" applyFill="1" applyBorder="1" applyAlignment="1" applyProtection="1">
      <alignment vertical="center"/>
      <protection locked="0"/>
    </xf>
    <xf numFmtId="0" fontId="5" fillId="2" borderId="55" xfId="12" applyNumberFormat="1" applyFont="1" applyFill="1" applyBorder="1" applyAlignment="1" applyProtection="1">
      <alignment vertical="center"/>
      <protection locked="0"/>
    </xf>
    <xf numFmtId="0" fontId="5" fillId="2" borderId="104" xfId="12" applyNumberFormat="1" applyFont="1" applyFill="1" applyBorder="1" applyAlignment="1" applyProtection="1">
      <alignment vertical="center"/>
      <protection locked="0"/>
    </xf>
    <xf numFmtId="168" fontId="5" fillId="5" borderId="53" xfId="3" applyNumberFormat="1" applyFont="1" applyBorder="1" applyAlignment="1" applyProtection="1">
      <alignment horizontal="center" vertical="center"/>
      <protection locked="0"/>
    </xf>
    <xf numFmtId="168" fontId="5" fillId="5" borderId="103" xfId="3" applyNumberFormat="1" applyFont="1" applyBorder="1" applyAlignment="1" applyProtection="1">
      <alignment horizontal="center" vertical="center"/>
      <protection locked="0"/>
    </xf>
    <xf numFmtId="168" fontId="5" fillId="5" borderId="101" xfId="3" applyNumberFormat="1" applyFont="1" applyBorder="1" applyAlignment="1" applyProtection="1">
      <alignment horizontal="center" vertical="center"/>
      <protection locked="0"/>
    </xf>
    <xf numFmtId="0" fontId="34" fillId="5" borderId="13" xfId="3" applyFont="1" applyBorder="1" applyAlignment="1" applyProtection="1">
      <alignment horizontal="left" vertical="top"/>
      <protection locked="0"/>
    </xf>
    <xf numFmtId="0" fontId="34" fillId="5" borderId="0" xfId="3" applyFont="1" applyBorder="1" applyAlignment="1" applyProtection="1">
      <alignment horizontal="left" vertical="top"/>
      <protection locked="0"/>
    </xf>
    <xf numFmtId="0" fontId="34" fillId="5" borderId="14" xfId="3" applyFont="1" applyBorder="1" applyAlignment="1" applyProtection="1">
      <alignment horizontal="left" vertical="top"/>
      <protection locked="0"/>
    </xf>
    <xf numFmtId="0" fontId="41" fillId="5" borderId="13" xfId="3" applyFont="1" applyBorder="1" applyAlignment="1" applyProtection="1">
      <alignment horizontal="left" vertical="top"/>
      <protection locked="0"/>
    </xf>
    <xf numFmtId="0" fontId="45" fillId="5" borderId="13" xfId="3" applyFont="1" applyBorder="1" applyAlignment="1" applyProtection="1">
      <alignment horizontal="left" vertical="top"/>
      <protection locked="0"/>
    </xf>
    <xf numFmtId="0" fontId="34" fillId="5" borderId="21" xfId="3" applyFont="1" applyBorder="1" applyAlignment="1" applyProtection="1">
      <alignment horizontal="left" vertical="top"/>
      <protection locked="0"/>
    </xf>
    <xf numFmtId="0" fontId="34" fillId="5" borderId="30" xfId="3" applyFont="1" applyBorder="1" applyAlignment="1" applyProtection="1">
      <alignment horizontal="left" vertical="top"/>
      <protection locked="0"/>
    </xf>
    <xf numFmtId="0" fontId="34" fillId="5" borderId="31" xfId="3" applyFont="1" applyBorder="1" applyAlignment="1" applyProtection="1">
      <alignment horizontal="left" vertical="top"/>
      <protection locked="0"/>
    </xf>
    <xf numFmtId="0" fontId="5" fillId="5" borderId="19" xfId="3" applyFont="1" applyBorder="1" applyAlignment="1" applyProtection="1">
      <alignment horizontal="left" vertical="center" wrapText="1"/>
      <protection locked="0"/>
    </xf>
    <xf numFmtId="0" fontId="5" fillId="5" borderId="20" xfId="3" applyFont="1" applyBorder="1" applyAlignment="1" applyProtection="1">
      <alignment horizontal="left" vertical="center" wrapText="1"/>
      <protection locked="0"/>
    </xf>
    <xf numFmtId="0" fontId="5" fillId="5" borderId="40" xfId="3" applyFont="1" applyBorder="1" applyAlignment="1" applyProtection="1">
      <alignment horizontal="center" vertical="center" wrapText="1"/>
      <protection locked="0"/>
    </xf>
    <xf numFmtId="0" fontId="5" fillId="5" borderId="60" xfId="3" applyFont="1" applyBorder="1" applyAlignment="1" applyProtection="1">
      <alignment horizontal="center" vertical="center" wrapText="1"/>
      <protection locked="0"/>
    </xf>
    <xf numFmtId="0" fontId="36" fillId="0" borderId="10" xfId="0" applyFont="1" applyFill="1" applyBorder="1" applyAlignment="1" applyProtection="1">
      <alignment horizontal="left" vertical="center" wrapText="1"/>
    </xf>
    <xf numFmtId="0" fontId="36" fillId="0" borderId="11" xfId="0" applyFont="1" applyFill="1" applyBorder="1" applyAlignment="1" applyProtection="1">
      <alignment horizontal="left" vertical="center" wrapText="1"/>
    </xf>
    <xf numFmtId="0" fontId="36" fillId="0" borderId="12" xfId="0" applyFont="1" applyFill="1" applyBorder="1" applyAlignment="1" applyProtection="1">
      <alignment horizontal="left" vertical="center" wrapText="1"/>
    </xf>
    <xf numFmtId="0" fontId="40" fillId="0" borderId="15" xfId="0" applyFont="1" applyFill="1" applyBorder="1" applyAlignment="1" applyProtection="1">
      <alignment horizontal="left"/>
    </xf>
    <xf numFmtId="0" fontId="40" fillId="0" borderId="16" xfId="0" applyFont="1" applyFill="1" applyBorder="1" applyAlignment="1" applyProtection="1">
      <alignment horizontal="left"/>
    </xf>
    <xf numFmtId="0" fontId="40" fillId="0" borderId="17" xfId="0" applyFont="1" applyFill="1" applyBorder="1" applyAlignment="1" applyProtection="1">
      <alignment horizontal="left"/>
    </xf>
    <xf numFmtId="0" fontId="5" fillId="5" borderId="40" xfId="3" applyFont="1" applyBorder="1" applyAlignment="1" applyProtection="1">
      <alignment horizontal="left" vertical="center" wrapText="1"/>
      <protection locked="0"/>
    </xf>
    <xf numFmtId="0" fontId="5" fillId="5" borderId="41" xfId="3" applyFont="1" applyBorder="1" applyAlignment="1" applyProtection="1">
      <alignment horizontal="left" vertical="center" wrapText="1"/>
      <protection locked="0"/>
    </xf>
    <xf numFmtId="0" fontId="5" fillId="5" borderId="60" xfId="3" applyFont="1" applyBorder="1" applyAlignment="1" applyProtection="1">
      <alignment horizontal="left" vertical="center" wrapText="1"/>
      <protection locked="0"/>
    </xf>
    <xf numFmtId="0" fontId="6" fillId="0" borderId="0" xfId="0" applyFont="1" applyBorder="1" applyAlignment="1" applyProtection="1">
      <alignment horizontal="left"/>
    </xf>
    <xf numFmtId="0" fontId="6" fillId="0" borderId="14" xfId="0" applyFont="1" applyBorder="1" applyAlignment="1" applyProtection="1">
      <alignment horizontal="left"/>
    </xf>
    <xf numFmtId="0" fontId="18" fillId="0" borderId="13"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14" xfId="0" applyFont="1" applyBorder="1" applyAlignment="1" applyProtection="1">
      <alignment horizontal="left" vertical="center" wrapText="1"/>
    </xf>
    <xf numFmtId="0" fontId="6" fillId="0" borderId="13"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14" xfId="0" applyFont="1" applyBorder="1" applyAlignment="1" applyProtection="1">
      <alignment horizontal="left" vertical="center" wrapText="1"/>
    </xf>
    <xf numFmtId="0" fontId="23" fillId="0" borderId="113" xfId="0" applyFont="1" applyBorder="1" applyAlignment="1" applyProtection="1">
      <alignment horizontal="left" vertical="center" wrapText="1"/>
    </xf>
    <xf numFmtId="0" fontId="23" fillId="0" borderId="114" xfId="0" applyFont="1" applyBorder="1" applyAlignment="1" applyProtection="1">
      <alignment horizontal="left" vertical="center" wrapText="1"/>
    </xf>
    <xf numFmtId="0" fontId="23" fillId="0" borderId="112" xfId="0" applyFont="1" applyBorder="1" applyAlignment="1" applyProtection="1">
      <alignment horizontal="left" vertical="center" wrapText="1"/>
    </xf>
    <xf numFmtId="0" fontId="23" fillId="0" borderId="27" xfId="0" applyFont="1" applyBorder="1" applyAlignment="1" applyProtection="1">
      <alignment horizontal="left" vertical="center" wrapText="1"/>
    </xf>
    <xf numFmtId="0" fontId="23" fillId="0" borderId="111" xfId="0" applyFont="1" applyBorder="1" applyAlignment="1" applyProtection="1">
      <alignment horizontal="left" vertical="center" wrapText="1"/>
    </xf>
    <xf numFmtId="0" fontId="23" fillId="0" borderId="70" xfId="0" applyFont="1" applyBorder="1" applyAlignment="1" applyProtection="1">
      <alignment horizontal="left" vertical="center" wrapText="1"/>
    </xf>
    <xf numFmtId="16" fontId="40" fillId="0" borderId="15" xfId="0" applyNumberFormat="1" applyFont="1" applyFill="1" applyBorder="1" applyAlignment="1" applyProtection="1">
      <alignment horizontal="left" vertical="center" wrapText="1"/>
    </xf>
    <xf numFmtId="16" fontId="40" fillId="0" borderId="16" xfId="0" applyNumberFormat="1" applyFont="1" applyFill="1" applyBorder="1" applyAlignment="1" applyProtection="1">
      <alignment horizontal="left" vertical="center" wrapText="1"/>
    </xf>
    <xf numFmtId="16" fontId="40" fillId="0" borderId="17" xfId="0" applyNumberFormat="1" applyFont="1" applyFill="1" applyBorder="1" applyAlignment="1" applyProtection="1">
      <alignment horizontal="left" vertical="center" wrapText="1"/>
    </xf>
    <xf numFmtId="14" fontId="5" fillId="5" borderId="40" xfId="3" applyNumberFormat="1" applyFont="1" applyBorder="1" applyAlignment="1" applyProtection="1">
      <alignment horizontal="center" vertical="center" wrapText="1"/>
      <protection locked="0"/>
    </xf>
    <xf numFmtId="14" fontId="5" fillId="5" borderId="41" xfId="3" applyNumberFormat="1" applyFont="1" applyBorder="1" applyAlignment="1" applyProtection="1">
      <alignment horizontal="center" vertical="center" wrapText="1"/>
      <protection locked="0"/>
    </xf>
    <xf numFmtId="14" fontId="5" fillId="5" borderId="60" xfId="3" applyNumberFormat="1" applyFont="1" applyBorder="1" applyAlignment="1" applyProtection="1">
      <alignment horizontal="center" vertical="center" wrapText="1"/>
      <protection locked="0"/>
    </xf>
    <xf numFmtId="0" fontId="49" fillId="0" borderId="13" xfId="0" applyFont="1" applyBorder="1" applyAlignment="1" applyProtection="1">
      <alignment horizontal="left" wrapText="1"/>
    </xf>
    <xf numFmtId="0" fontId="49" fillId="0" borderId="0" xfId="0" applyFont="1" applyBorder="1" applyAlignment="1" applyProtection="1">
      <alignment horizontal="left" wrapText="1"/>
    </xf>
    <xf numFmtId="0" fontId="49" fillId="0" borderId="14" xfId="0" applyFont="1" applyBorder="1" applyAlignment="1" applyProtection="1">
      <alignment horizontal="left" wrapText="1"/>
    </xf>
    <xf numFmtId="0" fontId="42" fillId="0" borderId="15" xfId="0" applyFont="1" applyBorder="1" applyAlignment="1" applyProtection="1">
      <alignment horizontal="right" wrapText="1"/>
    </xf>
    <xf numFmtId="0" fontId="42" fillId="0" borderId="17" xfId="0" applyFont="1" applyBorder="1" applyAlignment="1" applyProtection="1">
      <alignment horizontal="right" wrapText="1"/>
    </xf>
    <xf numFmtId="0" fontId="5" fillId="5" borderId="76" xfId="3" applyFont="1" applyBorder="1" applyAlignment="1" applyProtection="1">
      <alignment horizontal="left" vertical="top" wrapText="1"/>
      <protection locked="0"/>
    </xf>
    <xf numFmtId="0" fontId="5" fillId="5" borderId="59" xfId="3" applyFont="1" applyBorder="1" applyAlignment="1" applyProtection="1">
      <alignment horizontal="left" vertical="top" wrapText="1"/>
      <protection locked="0"/>
    </xf>
    <xf numFmtId="0" fontId="5" fillId="5" borderId="77" xfId="3" applyFont="1" applyBorder="1" applyAlignment="1" applyProtection="1">
      <alignment horizontal="left" vertical="top" wrapText="1"/>
      <protection locked="0"/>
    </xf>
    <xf numFmtId="0" fontId="5" fillId="5" borderId="13" xfId="3" applyFont="1" applyBorder="1" applyAlignment="1" applyProtection="1">
      <alignment horizontal="left" vertical="top" wrapText="1"/>
      <protection locked="0"/>
    </xf>
    <xf numFmtId="0" fontId="5" fillId="5" borderId="0" xfId="3" applyFont="1" applyBorder="1" applyAlignment="1" applyProtection="1">
      <alignment horizontal="left" vertical="top" wrapText="1"/>
      <protection locked="0"/>
    </xf>
    <xf numFmtId="0" fontId="5" fillId="5" borderId="14" xfId="3" applyFont="1" applyBorder="1" applyAlignment="1" applyProtection="1">
      <alignment horizontal="left" vertical="top" wrapText="1"/>
      <protection locked="0"/>
    </xf>
    <xf numFmtId="0" fontId="5" fillId="5" borderId="21" xfId="3" applyFont="1" applyBorder="1" applyAlignment="1" applyProtection="1">
      <alignment horizontal="left" vertical="top" wrapText="1"/>
      <protection locked="0"/>
    </xf>
    <xf numFmtId="0" fontId="5" fillId="5" borderId="30" xfId="3" applyFont="1" applyBorder="1" applyAlignment="1" applyProtection="1">
      <alignment horizontal="left" vertical="top" wrapText="1"/>
      <protection locked="0"/>
    </xf>
    <xf numFmtId="0" fontId="5" fillId="5" borderId="31" xfId="3" applyFont="1" applyBorder="1" applyAlignment="1" applyProtection="1">
      <alignment horizontal="left" vertical="top" wrapText="1"/>
      <protection locked="0"/>
    </xf>
    <xf numFmtId="0" fontId="0" fillId="0" borderId="10" xfId="0" applyBorder="1" applyAlignment="1" applyProtection="1">
      <alignment horizontal="left"/>
    </xf>
    <xf numFmtId="0" fontId="0" fillId="0" borderId="11" xfId="0" applyBorder="1" applyAlignment="1" applyProtection="1">
      <alignment horizontal="left"/>
    </xf>
    <xf numFmtId="0" fontId="0" fillId="0" borderId="12" xfId="0" applyBorder="1" applyAlignment="1" applyProtection="1">
      <alignment horizontal="left"/>
    </xf>
    <xf numFmtId="0" fontId="55" fillId="4" borderId="10" xfId="0" applyFont="1" applyFill="1" applyBorder="1" applyAlignment="1" applyProtection="1">
      <alignment horizontal="left"/>
    </xf>
    <xf numFmtId="0" fontId="55" fillId="4" borderId="12" xfId="0" applyFont="1" applyFill="1" applyBorder="1" applyAlignment="1" applyProtection="1">
      <alignment horizontal="left"/>
    </xf>
    <xf numFmtId="0" fontId="66" fillId="0" borderId="0" xfId="0" applyFont="1" applyFill="1" applyBorder="1" applyAlignment="1" applyProtection="1">
      <alignment horizontal="left" vertical="center" wrapText="1"/>
    </xf>
    <xf numFmtId="0" fontId="0" fillId="0" borderId="37" xfId="0" applyBorder="1" applyAlignment="1" applyProtection="1">
      <alignment horizontal="center" vertical="center" wrapText="1"/>
    </xf>
    <xf numFmtId="0" fontId="0" fillId="0" borderId="38" xfId="0" applyBorder="1" applyAlignment="1" applyProtection="1">
      <alignment horizontal="center" vertical="center"/>
    </xf>
    <xf numFmtId="0" fontId="0" fillId="0" borderId="39" xfId="0" applyBorder="1" applyAlignment="1" applyProtection="1">
      <alignment horizontal="center" vertical="center"/>
    </xf>
    <xf numFmtId="3" fontId="58" fillId="5" borderId="129" xfId="3" applyNumberFormat="1" applyFont="1" applyBorder="1" applyAlignment="1" applyProtection="1">
      <alignment horizontal="center"/>
      <protection locked="0"/>
    </xf>
    <xf numFmtId="3" fontId="58" fillId="5" borderId="18" xfId="3" applyNumberFormat="1" applyFont="1" applyBorder="1" applyAlignment="1" applyProtection="1">
      <alignment horizontal="center"/>
      <protection locked="0"/>
    </xf>
    <xf numFmtId="3" fontId="58" fillId="5" borderId="116" xfId="3" applyNumberFormat="1" applyFont="1" applyBorder="1" applyAlignment="1" applyProtection="1">
      <alignment horizontal="center"/>
      <protection locked="0"/>
    </xf>
    <xf numFmtId="3" fontId="58" fillId="5" borderId="124" xfId="3" applyNumberFormat="1" applyFont="1" applyBorder="1" applyAlignment="1" applyProtection="1">
      <alignment horizontal="center"/>
      <protection locked="0"/>
    </xf>
    <xf numFmtId="3" fontId="58" fillId="5" borderId="41" xfId="3" applyNumberFormat="1" applyFont="1" applyBorder="1" applyAlignment="1" applyProtection="1">
      <alignment horizontal="center"/>
      <protection locked="0"/>
    </xf>
    <xf numFmtId="3" fontId="58" fillId="5" borderId="117" xfId="3" applyNumberFormat="1" applyFont="1" applyBorder="1" applyAlignment="1" applyProtection="1">
      <alignment horizontal="center"/>
      <protection locked="0"/>
    </xf>
    <xf numFmtId="0" fontId="0" fillId="0" borderId="1" xfId="0" applyBorder="1" applyAlignment="1" applyProtection="1">
      <alignment horizontal="center" vertical="center" wrapText="1"/>
    </xf>
    <xf numFmtId="0" fontId="0" fillId="0" borderId="110" xfId="0" applyBorder="1" applyAlignment="1" applyProtection="1">
      <alignment horizontal="center" vertical="center" wrapText="1"/>
    </xf>
    <xf numFmtId="0" fontId="0" fillId="0" borderId="2" xfId="0" applyBorder="1" applyAlignment="1" applyProtection="1">
      <alignment horizontal="center" vertical="center" wrapText="1"/>
    </xf>
    <xf numFmtId="0" fontId="55" fillId="4" borderId="3" xfId="0" applyFont="1" applyFill="1" applyBorder="1" applyAlignment="1" applyProtection="1">
      <alignment horizontal="center" vertical="center"/>
    </xf>
    <xf numFmtId="0" fontId="55" fillId="4" borderId="4" xfId="0" applyFont="1" applyFill="1" applyBorder="1" applyAlignment="1" applyProtection="1">
      <alignment horizontal="center" vertical="center"/>
    </xf>
    <xf numFmtId="0" fontId="55" fillId="4" borderId="5" xfId="0" applyFont="1" applyFill="1" applyBorder="1" applyAlignment="1" applyProtection="1">
      <alignment horizontal="center" vertical="center"/>
    </xf>
    <xf numFmtId="0" fontId="55" fillId="4" borderId="6" xfId="0" applyFont="1" applyFill="1" applyBorder="1" applyAlignment="1" applyProtection="1">
      <alignment horizontal="center" vertical="center"/>
    </xf>
    <xf numFmtId="0" fontId="55" fillId="4" borderId="7" xfId="0" applyFont="1" applyFill="1" applyBorder="1" applyAlignment="1" applyProtection="1">
      <alignment horizontal="center" vertical="center"/>
    </xf>
    <xf numFmtId="0" fontId="55" fillId="4" borderId="8" xfId="0" applyFont="1" applyFill="1" applyBorder="1" applyAlignment="1" applyProtection="1">
      <alignment horizontal="center" vertical="center"/>
    </xf>
    <xf numFmtId="0" fontId="57" fillId="3" borderId="37" xfId="0" applyFont="1" applyFill="1" applyBorder="1" applyAlignment="1" applyProtection="1">
      <alignment horizontal="center" vertical="center" wrapText="1"/>
    </xf>
    <xf numFmtId="0" fontId="57" fillId="3" borderId="38" xfId="0" applyFont="1" applyFill="1" applyBorder="1" applyAlignment="1" applyProtection="1">
      <alignment horizontal="center" vertical="center" wrapText="1"/>
    </xf>
    <xf numFmtId="0" fontId="57" fillId="3" borderId="39" xfId="0" applyFont="1" applyFill="1" applyBorder="1" applyAlignment="1" applyProtection="1">
      <alignment horizontal="center" vertical="center" wrapText="1"/>
    </xf>
    <xf numFmtId="0" fontId="55" fillId="0" borderId="3" xfId="0" applyFont="1" applyFill="1" applyBorder="1" applyAlignment="1" applyProtection="1">
      <alignment horizontal="center" vertical="center"/>
    </xf>
    <xf numFmtId="0" fontId="55" fillId="0" borderId="5" xfId="0" applyFont="1" applyFill="1" applyBorder="1" applyAlignment="1" applyProtection="1">
      <alignment horizontal="center" vertical="center"/>
    </xf>
    <xf numFmtId="0" fontId="0" fillId="3" borderId="3" xfId="0" applyFill="1" applyBorder="1" applyAlignment="1" applyProtection="1">
      <alignment horizontal="center" vertical="center"/>
    </xf>
    <xf numFmtId="0" fontId="0" fillId="3" borderId="4" xfId="0" applyFill="1" applyBorder="1" applyAlignment="1" applyProtection="1">
      <alignment horizontal="center" vertical="center"/>
    </xf>
    <xf numFmtId="0" fontId="0" fillId="3" borderId="5" xfId="0" applyFill="1" applyBorder="1" applyAlignment="1" applyProtection="1">
      <alignment horizontal="center" vertical="center"/>
    </xf>
    <xf numFmtId="0" fontId="0" fillId="3" borderId="6" xfId="0" applyFill="1" applyBorder="1" applyAlignment="1" applyProtection="1">
      <alignment horizontal="center" vertical="center"/>
    </xf>
    <xf numFmtId="0" fontId="0" fillId="3" borderId="24" xfId="0" applyFill="1" applyBorder="1" applyAlignment="1" applyProtection="1">
      <alignment horizontal="center" vertical="center"/>
    </xf>
    <xf numFmtId="0" fontId="0" fillId="3" borderId="0" xfId="0" applyFill="1" applyBorder="1" applyAlignment="1" applyProtection="1">
      <alignment horizontal="center" vertical="center"/>
    </xf>
    <xf numFmtId="0" fontId="0" fillId="3" borderId="1" xfId="0" applyFill="1" applyBorder="1" applyAlignment="1" applyProtection="1">
      <alignment horizontal="center" vertical="center" wrapText="1"/>
    </xf>
    <xf numFmtId="0" fontId="0" fillId="3" borderId="2" xfId="0" applyFill="1" applyBorder="1" applyAlignment="1" applyProtection="1">
      <alignment horizontal="center" vertical="center" wrapText="1"/>
    </xf>
    <xf numFmtId="0" fontId="0" fillId="3" borderId="3" xfId="0" applyFill="1" applyBorder="1" applyAlignment="1" applyProtection="1">
      <alignment horizontal="center" vertical="center" wrapText="1"/>
    </xf>
    <xf numFmtId="0" fontId="0" fillId="3" borderId="7" xfId="0" applyFill="1" applyBorder="1" applyAlignment="1" applyProtection="1">
      <alignment horizontal="center" vertical="center"/>
    </xf>
    <xf numFmtId="0" fontId="0" fillId="3" borderId="9" xfId="0" applyFill="1" applyBorder="1" applyAlignment="1" applyProtection="1">
      <alignment horizontal="center" vertical="center"/>
    </xf>
    <xf numFmtId="0" fontId="0" fillId="3" borderId="8" xfId="0" applyFill="1" applyBorder="1" applyAlignment="1" applyProtection="1">
      <alignment horizontal="center" vertical="center"/>
    </xf>
    <xf numFmtId="3" fontId="60" fillId="0" borderId="37" xfId="0" applyNumberFormat="1" applyFont="1" applyBorder="1" applyAlignment="1" applyProtection="1">
      <alignment horizontal="center"/>
    </xf>
    <xf numFmtId="3" fontId="60" fillId="0" borderId="38" xfId="0" applyNumberFormat="1" applyFont="1" applyBorder="1" applyAlignment="1" applyProtection="1">
      <alignment horizontal="center"/>
    </xf>
    <xf numFmtId="3" fontId="60" fillId="0" borderId="39" xfId="0" applyNumberFormat="1" applyFont="1" applyBorder="1" applyAlignment="1" applyProtection="1">
      <alignment horizontal="center"/>
    </xf>
    <xf numFmtId="3" fontId="58" fillId="5" borderId="132" xfId="3" applyNumberFormat="1" applyFont="1" applyBorder="1" applyAlignment="1" applyProtection="1">
      <alignment horizontal="center"/>
      <protection locked="0"/>
    </xf>
    <xf numFmtId="3" fontId="58" fillId="5" borderId="126" xfId="3" applyNumberFormat="1" applyFont="1" applyBorder="1" applyAlignment="1" applyProtection="1">
      <alignment horizontal="center"/>
      <protection locked="0"/>
    </xf>
    <xf numFmtId="3" fontId="58" fillId="5" borderId="135" xfId="3" applyNumberFormat="1" applyFont="1" applyBorder="1" applyAlignment="1" applyProtection="1">
      <alignment horizontal="center"/>
      <protection locked="0"/>
    </xf>
    <xf numFmtId="0" fontId="57" fillId="0" borderId="37" xfId="0" applyFont="1" applyFill="1" applyBorder="1" applyAlignment="1" applyProtection="1">
      <alignment horizontal="left" vertical="center" wrapText="1"/>
    </xf>
    <xf numFmtId="0" fontId="57" fillId="0" borderId="38" xfId="0" applyFont="1" applyFill="1" applyBorder="1" applyAlignment="1" applyProtection="1">
      <alignment horizontal="left" vertical="center" wrapText="1"/>
    </xf>
    <xf numFmtId="0" fontId="57" fillId="0" borderId="39" xfId="0" applyFont="1" applyFill="1" applyBorder="1" applyAlignment="1" applyProtection="1">
      <alignment horizontal="left" vertical="center" wrapText="1"/>
    </xf>
    <xf numFmtId="0" fontId="60" fillId="0" borderId="132" xfId="0" applyFont="1" applyBorder="1" applyAlignment="1" applyProtection="1">
      <alignment horizontal="center"/>
    </xf>
    <xf numFmtId="0" fontId="60" fillId="0" borderId="126" xfId="0" applyFont="1" applyBorder="1" applyAlignment="1" applyProtection="1">
      <alignment horizontal="center"/>
    </xf>
    <xf numFmtId="0" fontId="60" fillId="0" borderId="135" xfId="0" applyFont="1" applyBorder="1" applyAlignment="1" applyProtection="1">
      <alignment horizontal="center"/>
    </xf>
    <xf numFmtId="0" fontId="66" fillId="3" borderId="0" xfId="0" applyFont="1" applyFill="1" applyBorder="1" applyAlignment="1" applyProtection="1">
      <alignment horizontal="left" vertical="center" wrapText="1"/>
    </xf>
    <xf numFmtId="0" fontId="55" fillId="0" borderId="7" xfId="0" applyFont="1" applyFill="1" applyBorder="1" applyAlignment="1" applyProtection="1">
      <alignment horizontal="center" vertical="center"/>
    </xf>
    <xf numFmtId="0" fontId="55" fillId="0" borderId="1" xfId="0" applyFont="1" applyFill="1" applyBorder="1" applyAlignment="1" applyProtection="1">
      <alignment horizontal="center" vertical="center" wrapText="1"/>
    </xf>
    <xf numFmtId="0" fontId="55" fillId="0" borderId="110" xfId="0" applyFont="1" applyFill="1" applyBorder="1" applyAlignment="1" applyProtection="1">
      <alignment horizontal="center" vertical="center" wrapText="1"/>
    </xf>
    <xf numFmtId="0" fontId="55" fillId="0" borderId="8" xfId="0" applyFont="1" applyFill="1" applyBorder="1" applyAlignment="1" applyProtection="1">
      <alignment horizontal="center" vertical="center" wrapText="1"/>
    </xf>
    <xf numFmtId="0" fontId="58" fillId="5" borderId="124" xfId="3" applyFont="1" applyBorder="1" applyAlignment="1" applyProtection="1">
      <alignment horizontal="center"/>
      <protection locked="0"/>
    </xf>
    <xf numFmtId="0" fontId="58" fillId="5" borderId="41" xfId="3" applyFont="1" applyBorder="1" applyAlignment="1" applyProtection="1">
      <alignment horizontal="center"/>
      <protection locked="0"/>
    </xf>
    <xf numFmtId="0" fontId="58" fillId="5" borderId="117" xfId="3" applyFont="1" applyBorder="1" applyAlignment="1" applyProtection="1">
      <alignment horizontal="center"/>
      <protection locked="0"/>
    </xf>
    <xf numFmtId="0" fontId="0" fillId="3" borderId="24" xfId="0" applyFill="1" applyBorder="1" applyAlignment="1" applyProtection="1">
      <alignment horizontal="center" vertical="center" wrapText="1"/>
    </xf>
    <xf numFmtId="0" fontId="0" fillId="3" borderId="4"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8" xfId="0" applyFill="1" applyBorder="1" applyAlignment="1" applyProtection="1">
      <alignment horizontal="center" vertical="center" wrapText="1"/>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0" fillId="3" borderId="7" xfId="0" applyFont="1" applyFill="1" applyBorder="1" applyAlignment="1" applyProtection="1">
      <alignment horizontal="center" vertical="center"/>
    </xf>
    <xf numFmtId="0" fontId="0" fillId="3" borderId="8" xfId="0" applyFont="1" applyFill="1" applyBorder="1" applyAlignment="1" applyProtection="1">
      <alignment horizontal="center" vertical="center"/>
    </xf>
    <xf numFmtId="0" fontId="0" fillId="3" borderId="1" xfId="0" applyFont="1" applyFill="1" applyBorder="1" applyAlignment="1" applyProtection="1">
      <alignment horizontal="center" vertical="center" wrapText="1"/>
    </xf>
    <xf numFmtId="0" fontId="0" fillId="3" borderId="2"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wrapText="1"/>
    </xf>
    <xf numFmtId="0" fontId="0" fillId="3" borderId="24" xfId="0" applyFont="1" applyFill="1" applyBorder="1" applyAlignment="1" applyProtection="1">
      <alignment horizontal="center" vertical="center" wrapText="1"/>
    </xf>
    <xf numFmtId="0" fontId="0" fillId="3" borderId="4" xfId="0" applyFont="1" applyFill="1" applyBorder="1" applyAlignment="1" applyProtection="1">
      <alignment horizontal="center" vertical="center" wrapText="1"/>
    </xf>
    <xf numFmtId="0" fontId="0" fillId="3" borderId="7" xfId="0" applyFont="1" applyFill="1" applyBorder="1" applyAlignment="1" applyProtection="1">
      <alignment horizontal="center" vertical="center" wrapText="1"/>
    </xf>
    <xf numFmtId="0" fontId="0" fillId="3" borderId="9" xfId="0" applyFont="1" applyFill="1" applyBorder="1" applyAlignment="1" applyProtection="1">
      <alignment horizontal="center" vertical="center" wrapText="1"/>
    </xf>
    <xf numFmtId="0" fontId="0" fillId="3" borderId="8" xfId="0" applyFont="1" applyFill="1" applyBorder="1" applyAlignment="1" applyProtection="1">
      <alignment horizontal="center" vertical="center" wrapText="1"/>
    </xf>
    <xf numFmtId="0" fontId="60" fillId="0" borderId="37" xfId="0" applyFont="1" applyBorder="1" applyAlignment="1" applyProtection="1">
      <alignment horizontal="center"/>
    </xf>
    <xf numFmtId="0" fontId="60" fillId="0" borderId="38" xfId="0" applyFont="1" applyBorder="1" applyAlignment="1" applyProtection="1">
      <alignment horizontal="center"/>
    </xf>
    <xf numFmtId="0" fontId="60" fillId="0" borderId="39" xfId="0" applyFont="1" applyBorder="1" applyAlignment="1" applyProtection="1">
      <alignment horizontal="center"/>
    </xf>
    <xf numFmtId="184" fontId="0" fillId="0" borderId="37" xfId="0" applyNumberFormat="1" applyBorder="1" applyAlignment="1" applyProtection="1">
      <alignment horizontal="center"/>
    </xf>
    <xf numFmtId="184" fontId="0" fillId="0" borderId="38" xfId="0" applyNumberFormat="1" applyBorder="1" applyAlignment="1" applyProtection="1">
      <alignment horizontal="center"/>
    </xf>
    <xf numFmtId="184" fontId="0" fillId="0" borderId="39" xfId="0" applyNumberFormat="1" applyBorder="1" applyAlignment="1" applyProtection="1">
      <alignment horizontal="center"/>
    </xf>
    <xf numFmtId="0" fontId="57" fillId="3" borderId="3" xfId="0" applyFont="1" applyFill="1" applyBorder="1" applyAlignment="1" applyProtection="1">
      <alignment horizontal="center" vertical="center" wrapText="1"/>
    </xf>
    <xf numFmtId="0" fontId="57" fillId="3" borderId="24" xfId="0" applyFont="1" applyFill="1" applyBorder="1" applyAlignment="1" applyProtection="1">
      <alignment horizontal="center" vertical="center" wrapText="1"/>
    </xf>
    <xf numFmtId="0" fontId="57" fillId="3" borderId="4" xfId="0" applyFont="1" applyFill="1" applyBorder="1" applyAlignment="1" applyProtection="1">
      <alignment horizontal="center" vertical="center" wrapText="1"/>
    </xf>
    <xf numFmtId="0" fontId="57" fillId="3" borderId="7" xfId="0" applyFont="1" applyFill="1" applyBorder="1" applyAlignment="1" applyProtection="1">
      <alignment horizontal="center" vertical="center" wrapText="1"/>
    </xf>
    <xf numFmtId="0" fontId="57" fillId="3" borderId="9" xfId="0" applyFont="1" applyFill="1" applyBorder="1" applyAlignment="1" applyProtection="1">
      <alignment horizontal="center" vertical="center" wrapText="1"/>
    </xf>
    <xf numFmtId="0" fontId="57" fillId="3" borderId="8" xfId="0" applyFont="1" applyFill="1" applyBorder="1" applyAlignment="1" applyProtection="1">
      <alignment horizontal="center" vertical="center" wrapText="1"/>
    </xf>
    <xf numFmtId="0" fontId="0" fillId="5" borderId="37" xfId="0" applyFill="1" applyBorder="1" applyAlignment="1" applyProtection="1">
      <alignment horizontal="center"/>
      <protection locked="0"/>
    </xf>
    <xf numFmtId="0" fontId="0" fillId="5" borderId="39" xfId="0" applyFill="1" applyBorder="1" applyAlignment="1" applyProtection="1">
      <alignment horizontal="center"/>
      <protection locked="0"/>
    </xf>
    <xf numFmtId="0" fontId="0" fillId="5" borderId="38" xfId="0" applyFill="1" applyBorder="1" applyAlignment="1" applyProtection="1">
      <alignment horizontal="center"/>
      <protection locked="0"/>
    </xf>
    <xf numFmtId="0" fontId="55" fillId="0" borderId="2" xfId="0" applyFont="1" applyFill="1" applyBorder="1" applyAlignment="1" applyProtection="1">
      <alignment horizontal="center" vertical="center" wrapText="1"/>
    </xf>
    <xf numFmtId="0" fontId="0" fillId="3" borderId="37" xfId="0" applyFill="1" applyBorder="1" applyAlignment="1" applyProtection="1">
      <alignment horizontal="center" vertical="center" wrapText="1"/>
    </xf>
    <xf numFmtId="0" fontId="0" fillId="3" borderId="38" xfId="0" applyFill="1" applyBorder="1" applyAlignment="1" applyProtection="1">
      <alignment horizontal="center" vertical="center" wrapText="1"/>
    </xf>
    <xf numFmtId="0" fontId="0" fillId="3" borderId="39" xfId="0" applyFill="1" applyBorder="1" applyAlignment="1" applyProtection="1">
      <alignment horizontal="center" vertical="center" wrapText="1"/>
    </xf>
    <xf numFmtId="0" fontId="71" fillId="0" borderId="0" xfId="0" applyFont="1" applyAlignment="1" applyProtection="1">
      <alignment horizontal="right"/>
    </xf>
    <xf numFmtId="0" fontId="61" fillId="0" borderId="0" xfId="0" applyFont="1" applyAlignment="1" applyProtection="1">
      <alignment horizontal="center" vertical="center"/>
    </xf>
    <xf numFmtId="0" fontId="57" fillId="0" borderId="3" xfId="0" applyFont="1" applyFill="1" applyBorder="1" applyAlignment="1" applyProtection="1">
      <alignment horizontal="left" vertical="center" wrapText="1"/>
    </xf>
    <xf numFmtId="0" fontId="57" fillId="0" borderId="4" xfId="0" applyFont="1" applyFill="1" applyBorder="1" applyAlignment="1" applyProtection="1">
      <alignment horizontal="left" vertical="center" wrapText="1"/>
    </xf>
    <xf numFmtId="14" fontId="67" fillId="0" borderId="7" xfId="0" applyNumberFormat="1" applyFont="1" applyBorder="1" applyAlignment="1" applyProtection="1">
      <alignment horizontal="right" vertical="top"/>
    </xf>
    <xf numFmtId="14" fontId="67" fillId="0" borderId="8" xfId="0" applyNumberFormat="1" applyFont="1" applyBorder="1" applyAlignment="1" applyProtection="1">
      <alignment horizontal="right" vertical="top"/>
    </xf>
    <xf numFmtId="0" fontId="57" fillId="0" borderId="26" xfId="0" applyFont="1" applyFill="1" applyBorder="1" applyAlignment="1" applyProtection="1">
      <alignment horizontal="left" vertical="center" wrapText="1"/>
    </xf>
    <xf numFmtId="0" fontId="55" fillId="0" borderId="9" xfId="0" applyFont="1" applyFill="1" applyBorder="1" applyAlignment="1" applyProtection="1">
      <alignment horizontal="left" vertical="center" wrapText="1"/>
    </xf>
    <xf numFmtId="0" fontId="0" fillId="0" borderId="1" xfId="0" applyFont="1" applyBorder="1" applyAlignment="1" applyProtection="1">
      <alignment horizontal="center" vertical="center" wrapText="1"/>
    </xf>
    <xf numFmtId="0" fontId="0" fillId="0" borderId="110" xfId="0" applyFont="1" applyBorder="1" applyAlignment="1" applyProtection="1">
      <alignment horizontal="center" vertical="center" wrapText="1"/>
    </xf>
    <xf numFmtId="0" fontId="0" fillId="0" borderId="2" xfId="0" applyFont="1" applyBorder="1" applyAlignment="1" applyProtection="1">
      <alignment horizontal="center" vertical="center" wrapText="1"/>
    </xf>
    <xf numFmtId="0" fontId="58" fillId="5" borderId="132" xfId="3" applyFont="1" applyBorder="1" applyAlignment="1" applyProtection="1">
      <alignment horizontal="center"/>
      <protection locked="0"/>
    </xf>
    <xf numFmtId="0" fontId="58" fillId="5" borderId="126" xfId="3" applyFont="1" applyBorder="1" applyAlignment="1" applyProtection="1">
      <alignment horizontal="center"/>
      <protection locked="0"/>
    </xf>
    <xf numFmtId="0" fontId="58" fillId="5" borderId="135" xfId="3" applyFont="1" applyBorder="1" applyAlignment="1" applyProtection="1">
      <alignment horizontal="center"/>
      <protection locked="0"/>
    </xf>
    <xf numFmtId="0" fontId="58" fillId="5" borderId="129" xfId="3" applyFont="1" applyBorder="1" applyAlignment="1" applyProtection="1">
      <alignment horizontal="center"/>
      <protection locked="0"/>
    </xf>
    <xf numFmtId="0" fontId="58" fillId="5" borderId="18" xfId="3" applyFont="1" applyBorder="1" applyAlignment="1" applyProtection="1">
      <alignment horizontal="center"/>
      <protection locked="0"/>
    </xf>
    <xf numFmtId="0" fontId="58" fillId="5" borderId="116" xfId="3" applyFont="1" applyBorder="1" applyAlignment="1" applyProtection="1">
      <alignment horizontal="center"/>
      <protection locked="0"/>
    </xf>
    <xf numFmtId="0" fontId="55" fillId="3" borderId="37" xfId="0" applyFont="1" applyFill="1" applyBorder="1" applyAlignment="1" applyProtection="1">
      <alignment horizontal="center" vertical="center" wrapText="1"/>
    </xf>
    <xf numFmtId="0" fontId="55" fillId="3" borderId="38" xfId="0" applyFont="1" applyFill="1" applyBorder="1" applyAlignment="1" applyProtection="1">
      <alignment horizontal="center" vertical="center" wrapText="1"/>
    </xf>
    <xf numFmtId="0" fontId="55" fillId="3" borderId="39" xfId="0" applyFont="1" applyFill="1" applyBorder="1" applyAlignment="1" applyProtection="1">
      <alignment horizontal="center" vertical="center" wrapText="1"/>
    </xf>
    <xf numFmtId="0" fontId="52" fillId="0" borderId="1" xfId="0" applyFont="1" applyFill="1" applyBorder="1" applyAlignment="1" applyProtection="1">
      <alignment horizontal="center" vertical="center" wrapText="1"/>
    </xf>
    <xf numFmtId="0" fontId="52" fillId="0" borderId="2" xfId="0" applyFont="1" applyFill="1" applyBorder="1" applyAlignment="1" applyProtection="1">
      <alignment horizontal="center" vertical="center" wrapText="1"/>
    </xf>
    <xf numFmtId="0" fontId="52" fillId="0" borderId="1" xfId="0" applyFont="1" applyBorder="1" applyAlignment="1" applyProtection="1">
      <alignment horizontal="center" vertical="center" wrapText="1"/>
    </xf>
    <xf numFmtId="0" fontId="52" fillId="0" borderId="2" xfId="0" applyFont="1" applyBorder="1" applyAlignment="1" applyProtection="1">
      <alignment horizontal="center" vertical="center"/>
    </xf>
    <xf numFmtId="0" fontId="7" fillId="0" borderId="10"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0" fontId="23" fillId="0" borderId="26" xfId="0" applyFont="1" applyBorder="1" applyAlignment="1" applyProtection="1">
      <alignment horizontal="center" vertical="center" wrapText="1"/>
    </xf>
    <xf numFmtId="0" fontId="23" fillId="0" borderId="37" xfId="0" applyFont="1" applyBorder="1" applyAlignment="1" applyProtection="1">
      <alignment horizontal="center" vertical="center" wrapText="1"/>
    </xf>
    <xf numFmtId="0" fontId="51" fillId="0" borderId="1" xfId="0" applyFont="1" applyBorder="1" applyAlignment="1" applyProtection="1">
      <alignment horizontal="center" vertical="center" wrapText="1"/>
    </xf>
    <xf numFmtId="0" fontId="51" fillId="0" borderId="2" xfId="0" applyFont="1" applyBorder="1" applyAlignment="1" applyProtection="1">
      <alignment horizontal="center" vertical="center" wrapText="1"/>
    </xf>
    <xf numFmtId="8" fontId="23" fillId="0" borderId="1" xfId="0" applyNumberFormat="1" applyFont="1" applyBorder="1" applyAlignment="1" applyProtection="1">
      <alignment horizontal="center" vertical="center" wrapText="1"/>
    </xf>
    <xf numFmtId="8" fontId="23" fillId="0" borderId="2" xfId="0" applyNumberFormat="1" applyFont="1" applyBorder="1" applyAlignment="1" applyProtection="1">
      <alignment horizontal="center" vertical="center" wrapText="1"/>
    </xf>
    <xf numFmtId="8" fontId="23" fillId="0" borderId="3" xfId="0" applyNumberFormat="1" applyFont="1" applyBorder="1" applyAlignment="1" applyProtection="1">
      <alignment horizontal="center" vertical="center" wrapText="1"/>
    </xf>
    <xf numFmtId="8" fontId="23" fillId="0" borderId="7" xfId="0" applyNumberFormat="1" applyFont="1" applyBorder="1" applyAlignment="1" applyProtection="1">
      <alignment horizontal="center" vertical="center" wrapText="1"/>
    </xf>
    <xf numFmtId="0" fontId="23" fillId="0" borderId="1" xfId="0" applyFont="1" applyBorder="1" applyAlignment="1" applyProtection="1">
      <alignment horizontal="center" vertical="center" wrapText="1"/>
    </xf>
    <xf numFmtId="0" fontId="23" fillId="0" borderId="2" xfId="0" applyFont="1" applyBorder="1" applyAlignment="1" applyProtection="1">
      <alignment horizontal="center" vertical="center" wrapText="1"/>
    </xf>
    <xf numFmtId="49" fontId="23" fillId="0" borderId="1" xfId="1" applyNumberFormat="1" applyFont="1" applyBorder="1" applyAlignment="1" applyProtection="1">
      <alignment horizontal="center" vertical="center" wrapText="1"/>
    </xf>
    <xf numFmtId="49" fontId="23" fillId="0" borderId="2" xfId="1" applyNumberFormat="1" applyFont="1" applyBorder="1" applyAlignment="1" applyProtection="1">
      <alignment horizontal="center" vertical="center" wrapText="1"/>
    </xf>
    <xf numFmtId="169" fontId="23" fillId="0" borderId="1" xfId="1" applyNumberFormat="1" applyFont="1" applyBorder="1" applyAlignment="1" applyProtection="1">
      <alignment horizontal="center" vertical="center" wrapText="1"/>
    </xf>
    <xf numFmtId="169" fontId="23" fillId="0" borderId="2" xfId="1" applyNumberFormat="1" applyFont="1" applyBorder="1" applyAlignment="1" applyProtection="1">
      <alignment horizontal="center" vertical="center" wrapText="1"/>
    </xf>
    <xf numFmtId="14" fontId="37" fillId="0" borderId="30" xfId="0" applyNumberFormat="1" applyFont="1" applyBorder="1" applyAlignment="1" applyProtection="1">
      <alignment horizontal="left"/>
    </xf>
    <xf numFmtId="14" fontId="37" fillId="0" borderId="0" xfId="0" applyNumberFormat="1" applyFont="1" applyBorder="1" applyAlignment="1" applyProtection="1">
      <alignment horizontal="center"/>
    </xf>
    <xf numFmtId="0" fontId="23" fillId="11" borderId="2" xfId="0" applyFont="1" applyFill="1" applyBorder="1" applyAlignment="1" applyProtection="1">
      <alignment horizontal="center" vertical="center" wrapText="1"/>
    </xf>
    <xf numFmtId="0" fontId="23" fillId="0" borderId="108" xfId="0" applyFont="1" applyBorder="1" applyAlignment="1" applyProtection="1">
      <alignment horizontal="center" vertical="center" wrapText="1"/>
    </xf>
    <xf numFmtId="0" fontId="23" fillId="0" borderId="16" xfId="0" applyFont="1" applyBorder="1" applyAlignment="1" applyProtection="1">
      <alignment horizontal="center" vertical="center" wrapText="1"/>
    </xf>
    <xf numFmtId="0" fontId="23" fillId="0" borderId="35" xfId="0" applyFont="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23" fillId="0" borderId="2" xfId="0" applyFont="1" applyFill="1" applyBorder="1" applyAlignment="1" applyProtection="1">
      <alignment horizontal="center" vertical="center" wrapText="1"/>
    </xf>
    <xf numFmtId="0" fontId="23" fillId="0" borderId="37" xfId="0" applyFont="1" applyBorder="1" applyAlignment="1" applyProtection="1">
      <alignment horizontal="center"/>
    </xf>
    <xf numFmtId="0" fontId="23" fillId="0" borderId="39" xfId="0" applyFont="1" applyBorder="1" applyAlignment="1" applyProtection="1">
      <alignment horizontal="center"/>
    </xf>
    <xf numFmtId="0" fontId="23" fillId="0" borderId="86" xfId="0" applyFont="1" applyBorder="1" applyAlignment="1" applyProtection="1">
      <alignment horizontal="center" vertical="center" wrapText="1"/>
    </xf>
    <xf numFmtId="0" fontId="23" fillId="0" borderId="2" xfId="0" applyFont="1" applyBorder="1" applyAlignment="1" applyProtection="1">
      <alignment horizontal="center" vertical="center"/>
    </xf>
    <xf numFmtId="0" fontId="14" fillId="0" borderId="37" xfId="0" applyFont="1" applyFill="1" applyBorder="1" applyAlignment="1" applyProtection="1">
      <alignment horizontal="right" vertical="center"/>
    </xf>
    <xf numFmtId="0" fontId="14" fillId="0" borderId="38" xfId="0" applyFont="1" applyFill="1" applyBorder="1" applyAlignment="1" applyProtection="1">
      <alignment horizontal="right" vertical="center"/>
    </xf>
    <xf numFmtId="0" fontId="14" fillId="0" borderId="39" xfId="0" applyFont="1" applyFill="1" applyBorder="1" applyAlignment="1" applyProtection="1">
      <alignment horizontal="right" vertical="center"/>
    </xf>
    <xf numFmtId="0" fontId="23" fillId="0" borderId="26" xfId="0" applyFont="1" applyBorder="1" applyAlignment="1" applyProtection="1">
      <alignment horizontal="left" vertical="top" wrapText="1"/>
    </xf>
    <xf numFmtId="2" fontId="23" fillId="0" borderId="1" xfId="0" applyNumberFormat="1" applyFont="1" applyBorder="1" applyAlignment="1" applyProtection="1">
      <alignment horizontal="center" vertical="center" wrapText="1"/>
    </xf>
    <xf numFmtId="2" fontId="23" fillId="0" borderId="2" xfId="0" applyNumberFormat="1" applyFont="1" applyBorder="1" applyAlignment="1" applyProtection="1">
      <alignment horizontal="center" vertical="center" wrapText="1"/>
    </xf>
    <xf numFmtId="168" fontId="23" fillId="0" borderId="26" xfId="0" applyNumberFormat="1" applyFont="1" applyBorder="1" applyAlignment="1" applyProtection="1">
      <alignment horizontal="center" vertical="center" wrapText="1"/>
    </xf>
    <xf numFmtId="0" fontId="23" fillId="0" borderId="37" xfId="0" applyFont="1" applyFill="1" applyBorder="1" applyAlignment="1" applyProtection="1">
      <alignment horizontal="left" vertical="center"/>
    </xf>
    <xf numFmtId="0" fontId="23" fillId="0" borderId="39" xfId="0" applyFont="1" applyFill="1" applyBorder="1" applyAlignment="1" applyProtection="1">
      <alignment horizontal="left" vertical="center"/>
    </xf>
    <xf numFmtId="0" fontId="40" fillId="0" borderId="37" xfId="0" applyFont="1" applyBorder="1" applyAlignment="1" applyProtection="1">
      <alignment horizontal="center"/>
    </xf>
    <xf numFmtId="0" fontId="40" fillId="0" borderId="38" xfId="0" applyFont="1" applyBorder="1" applyAlignment="1" applyProtection="1">
      <alignment horizontal="center"/>
    </xf>
    <xf numFmtId="0" fontId="40" fillId="0" borderId="39" xfId="0" applyFont="1" applyBorder="1" applyAlignment="1" applyProtection="1">
      <alignment horizontal="center"/>
    </xf>
    <xf numFmtId="0" fontId="23" fillId="0" borderId="1" xfId="0" applyFont="1" applyBorder="1" applyAlignment="1" applyProtection="1">
      <alignment horizontal="center" wrapText="1"/>
    </xf>
    <xf numFmtId="0" fontId="23" fillId="0" borderId="2" xfId="0" applyFont="1" applyBorder="1" applyAlignment="1" applyProtection="1">
      <alignment horizontal="center"/>
    </xf>
    <xf numFmtId="0" fontId="23" fillId="0" borderId="4" xfId="0" applyFont="1" applyFill="1" applyBorder="1" applyAlignment="1" applyProtection="1">
      <alignment horizontal="center" vertical="center" wrapText="1"/>
    </xf>
    <xf numFmtId="0" fontId="23" fillId="0" borderId="8" xfId="0" applyFont="1" applyFill="1" applyBorder="1" applyAlignment="1" applyProtection="1">
      <alignment horizontal="center" vertical="center" wrapText="1"/>
    </xf>
    <xf numFmtId="168" fontId="23" fillId="0" borderId="1" xfId="0" applyNumberFormat="1" applyFont="1" applyBorder="1" applyAlignment="1" applyProtection="1">
      <alignment horizontal="center" vertical="center" wrapText="1"/>
    </xf>
    <xf numFmtId="168" fontId="23" fillId="0" borderId="2" xfId="0" applyNumberFormat="1" applyFont="1" applyBorder="1" applyAlignment="1" applyProtection="1">
      <alignment horizontal="center" vertical="center" wrapText="1"/>
    </xf>
    <xf numFmtId="0" fontId="23" fillId="0" borderId="26" xfId="0" applyFont="1" applyFill="1" applyBorder="1" applyAlignment="1" applyProtection="1">
      <alignment horizontal="center" vertical="center"/>
    </xf>
    <xf numFmtId="0" fontId="10"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xf>
    <xf numFmtId="0" fontId="26" fillId="0" borderId="39" xfId="0" applyFont="1" applyFill="1" applyBorder="1" applyAlignment="1" applyProtection="1">
      <alignment horizontal="left" vertical="center"/>
    </xf>
    <xf numFmtId="0" fontId="18" fillId="0" borderId="49" xfId="10" applyFont="1" applyFill="1" applyBorder="1" applyAlignment="1">
      <alignment horizontal="center" vertical="center"/>
    </xf>
    <xf numFmtId="0" fontId="18" fillId="0" borderId="50" xfId="10" applyFont="1" applyFill="1" applyBorder="1" applyAlignment="1">
      <alignment horizontal="center" vertical="center"/>
    </xf>
    <xf numFmtId="0" fontId="18" fillId="0" borderId="10"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43" xfId="10" applyFont="1" applyBorder="1" applyAlignment="1">
      <alignment horizontal="center" vertical="center" wrapText="1"/>
    </xf>
    <xf numFmtId="0" fontId="18" fillId="0" borderId="13" xfId="10" applyFont="1" applyBorder="1" applyAlignment="1">
      <alignment horizontal="center" vertical="center" wrapText="1"/>
    </xf>
    <xf numFmtId="0" fontId="18" fillId="0" borderId="21" xfId="10" applyFont="1" applyBorder="1" applyAlignment="1">
      <alignment horizontal="center" vertical="center" wrapText="1"/>
    </xf>
    <xf numFmtId="0" fontId="23" fillId="0" borderId="45" xfId="0" applyFont="1" applyFill="1" applyBorder="1" applyAlignment="1">
      <alignment horizontal="left"/>
    </xf>
    <xf numFmtId="0" fontId="23" fillId="0" borderId="46" xfId="0" applyFont="1" applyFill="1" applyBorder="1" applyAlignment="1">
      <alignment horizontal="left"/>
    </xf>
    <xf numFmtId="0" fontId="23" fillId="0" borderId="47" xfId="0" applyFont="1" applyFill="1" applyBorder="1" applyAlignment="1">
      <alignment horizontal="left"/>
    </xf>
    <xf numFmtId="0" fontId="23" fillId="0" borderId="48" xfId="0" applyFont="1" applyFill="1" applyBorder="1" applyAlignment="1">
      <alignment horizontal="left"/>
    </xf>
    <xf numFmtId="0" fontId="14" fillId="3" borderId="43" xfId="10" applyFont="1" applyFill="1" applyBorder="1" applyAlignment="1">
      <alignment horizontal="left" vertical="center"/>
    </xf>
    <xf numFmtId="0" fontId="14" fillId="3" borderId="57" xfId="10" applyFont="1" applyFill="1" applyBorder="1" applyAlignment="1">
      <alignment horizontal="left" vertical="center"/>
    </xf>
    <xf numFmtId="0" fontId="14" fillId="0" borderId="43" xfId="10" applyFont="1" applyBorder="1" applyAlignment="1">
      <alignment horizontal="left" vertical="center" wrapText="1"/>
    </xf>
    <xf numFmtId="0" fontId="14" fillId="0" borderId="44" xfId="10" applyFont="1" applyBorder="1" applyAlignment="1">
      <alignment horizontal="left" vertical="center" wrapText="1"/>
    </xf>
    <xf numFmtId="0" fontId="14" fillId="0" borderId="13" xfId="10" applyFont="1" applyBorder="1" applyAlignment="1">
      <alignment horizontal="left" vertical="center" wrapText="1"/>
    </xf>
    <xf numFmtId="0" fontId="14" fillId="0" borderId="14" xfId="10" applyFont="1" applyBorder="1" applyAlignment="1">
      <alignment horizontal="left" vertical="center" wrapText="1"/>
    </xf>
    <xf numFmtId="0" fontId="14" fillId="0" borderId="21" xfId="10" applyFont="1" applyBorder="1" applyAlignment="1">
      <alignment horizontal="left" vertical="center" wrapText="1"/>
    </xf>
    <xf numFmtId="0" fontId="14" fillId="0" borderId="31" xfId="10" applyFont="1" applyBorder="1" applyAlignment="1">
      <alignment horizontal="left" vertical="center" wrapText="1"/>
    </xf>
    <xf numFmtId="0" fontId="19" fillId="0" borderId="13" xfId="10" applyFont="1" applyBorder="1" applyAlignment="1">
      <alignment horizontal="center"/>
    </xf>
    <xf numFmtId="0" fontId="19" fillId="0" borderId="21" xfId="10" applyFont="1" applyBorder="1" applyAlignment="1">
      <alignment horizontal="center"/>
    </xf>
    <xf numFmtId="0" fontId="5" fillId="0" borderId="13" xfId="10" applyFont="1" applyBorder="1" applyAlignment="1">
      <alignment horizontal="center" vertical="center"/>
    </xf>
    <xf numFmtId="0" fontId="5" fillId="0" borderId="21" xfId="10" applyFont="1" applyBorder="1" applyAlignment="1">
      <alignment horizontal="center" vertical="center"/>
    </xf>
    <xf numFmtId="0" fontId="5" fillId="0" borderId="13" xfId="10" applyFont="1" applyBorder="1" applyAlignment="1">
      <alignment horizontal="center"/>
    </xf>
    <xf numFmtId="0" fontId="5" fillId="0" borderId="21" xfId="10" applyFont="1" applyBorder="1" applyAlignment="1">
      <alignment horizontal="center"/>
    </xf>
    <xf numFmtId="0" fontId="14" fillId="4" borderId="10" xfId="10" applyFont="1" applyFill="1" applyBorder="1" applyAlignment="1">
      <alignment horizontal="left" vertical="center" wrapText="1"/>
    </xf>
    <xf numFmtId="0" fontId="14" fillId="4" borderId="11" xfId="10" applyFont="1" applyFill="1" applyBorder="1" applyAlignment="1">
      <alignment horizontal="left" vertical="center" wrapText="1"/>
    </xf>
    <xf numFmtId="0" fontId="14" fillId="0" borderId="13" xfId="10" applyFont="1" applyFill="1" applyBorder="1" applyAlignment="1">
      <alignment horizontal="center" vertical="center"/>
    </xf>
    <xf numFmtId="0" fontId="14" fillId="0" borderId="21" xfId="10" applyFont="1" applyFill="1" applyBorder="1" applyAlignment="1">
      <alignment horizontal="center" vertical="center"/>
    </xf>
    <xf numFmtId="0" fontId="44" fillId="0" borderId="10" xfId="0" applyFont="1" applyFill="1" applyBorder="1" applyAlignment="1">
      <alignment horizontal="left"/>
    </xf>
    <xf numFmtId="0" fontId="44" fillId="0" borderId="11" xfId="0" applyFont="1" applyFill="1" applyBorder="1" applyAlignment="1">
      <alignment horizontal="left"/>
    </xf>
    <xf numFmtId="0" fontId="44" fillId="0" borderId="12" xfId="0" applyFont="1" applyFill="1" applyBorder="1" applyAlignment="1">
      <alignment horizontal="left"/>
    </xf>
    <xf numFmtId="0" fontId="40" fillId="0" borderId="10" xfId="0" applyFont="1" applyFill="1" applyBorder="1" applyAlignment="1">
      <alignment horizontal="left"/>
    </xf>
    <xf numFmtId="0" fontId="40" fillId="0" borderId="12" xfId="0" applyFont="1" applyFill="1" applyBorder="1" applyAlignment="1">
      <alignment horizontal="left"/>
    </xf>
    <xf numFmtId="0" fontId="43" fillId="0" borderId="10" xfId="0" applyFont="1" applyFill="1" applyBorder="1" applyAlignment="1">
      <alignment horizontal="left"/>
    </xf>
    <xf numFmtId="0" fontId="43" fillId="0" borderId="12" xfId="0" applyFont="1" applyFill="1" applyBorder="1" applyAlignment="1">
      <alignment horizontal="left"/>
    </xf>
    <xf numFmtId="0" fontId="43" fillId="0" borderId="43" xfId="3" applyFont="1" applyFill="1" applyBorder="1" applyAlignment="1">
      <alignment horizontal="center" vertical="center"/>
    </xf>
    <xf numFmtId="0" fontId="43" fillId="0" borderId="34" xfId="3" applyFont="1" applyFill="1" applyBorder="1" applyAlignment="1">
      <alignment horizontal="center" vertical="center"/>
    </xf>
    <xf numFmtId="0" fontId="43" fillId="0" borderId="44" xfId="3" applyFont="1" applyFill="1" applyBorder="1" applyAlignment="1">
      <alignment horizontal="center" vertical="center"/>
    </xf>
    <xf numFmtId="0" fontId="43" fillId="0" borderId="13" xfId="3" applyFont="1" applyFill="1" applyBorder="1" applyAlignment="1">
      <alignment horizontal="center" vertical="center"/>
    </xf>
    <xf numFmtId="0" fontId="43" fillId="0" borderId="0" xfId="3" applyFont="1" applyFill="1" applyBorder="1" applyAlignment="1">
      <alignment horizontal="center" vertical="center"/>
    </xf>
    <xf numFmtId="0" fontId="43" fillId="0" borderId="14" xfId="3" applyFont="1" applyFill="1" applyBorder="1" applyAlignment="1">
      <alignment horizontal="center" vertical="center"/>
    </xf>
    <xf numFmtId="0" fontId="5" fillId="3" borderId="83" xfId="10" applyFont="1" applyFill="1" applyBorder="1" applyAlignment="1">
      <alignment horizontal="center"/>
    </xf>
    <xf numFmtId="0" fontId="5" fillId="3" borderId="34" xfId="10" applyFont="1" applyFill="1" applyBorder="1" applyAlignment="1">
      <alignment horizontal="center"/>
    </xf>
    <xf numFmtId="0" fontId="5" fillId="3" borderId="44" xfId="10" applyFont="1" applyFill="1" applyBorder="1" applyAlignment="1">
      <alignment horizontal="center"/>
    </xf>
    <xf numFmtId="0" fontId="36" fillId="0" borderId="10" xfId="0" applyFont="1" applyFill="1" applyBorder="1" applyAlignment="1">
      <alignment horizontal="left" vertical="center"/>
    </xf>
    <xf numFmtId="0" fontId="36" fillId="0" borderId="11" xfId="0" applyFont="1" applyFill="1" applyBorder="1" applyAlignment="1">
      <alignment horizontal="left" vertical="center"/>
    </xf>
    <xf numFmtId="0" fontId="36" fillId="0" borderId="12" xfId="0" applyFont="1" applyFill="1" applyBorder="1" applyAlignment="1">
      <alignment horizontal="left" vertical="center"/>
    </xf>
    <xf numFmtId="0" fontId="6" fillId="0" borderId="10"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5" fillId="0" borderId="37" xfId="10" applyFont="1" applyFill="1" applyBorder="1" applyAlignment="1" applyProtection="1">
      <alignment vertical="center" wrapText="1"/>
    </xf>
    <xf numFmtId="0" fontId="5" fillId="0" borderId="38" xfId="10" applyFont="1" applyFill="1" applyBorder="1" applyAlignment="1" applyProtection="1">
      <alignment vertical="center" wrapText="1"/>
    </xf>
    <xf numFmtId="0" fontId="5" fillId="0" borderId="39" xfId="10" applyFont="1" applyFill="1" applyBorder="1" applyAlignment="1" applyProtection="1">
      <alignment vertical="center" wrapText="1"/>
    </xf>
    <xf numFmtId="0" fontId="14" fillId="0" borderId="9" xfId="10" applyFont="1" applyBorder="1" applyAlignment="1" applyProtection="1">
      <alignment vertical="center" wrapText="1"/>
    </xf>
    <xf numFmtId="0" fontId="5" fillId="0" borderId="9" xfId="10" applyFont="1" applyBorder="1" applyAlignment="1" applyProtection="1">
      <alignment vertical="center" wrapText="1"/>
    </xf>
    <xf numFmtId="0" fontId="5" fillId="0" borderId="10" xfId="10" applyFont="1" applyBorder="1" applyAlignment="1" applyProtection="1">
      <alignment horizontal="left" vertical="center" wrapText="1"/>
    </xf>
    <xf numFmtId="0" fontId="5" fillId="0" borderId="11" xfId="10" applyFont="1" applyBorder="1" applyAlignment="1" applyProtection="1">
      <alignment horizontal="left" vertical="center" wrapText="1"/>
    </xf>
    <xf numFmtId="0" fontId="5" fillId="0" borderId="12" xfId="10" applyFont="1" applyBorder="1" applyAlignment="1" applyProtection="1">
      <alignment horizontal="left" vertical="center" wrapText="1"/>
    </xf>
    <xf numFmtId="0" fontId="7" fillId="7" borderId="10" xfId="10" applyFont="1" applyFill="1" applyBorder="1" applyAlignment="1" applyProtection="1">
      <alignment horizontal="left" vertical="center" wrapText="1"/>
    </xf>
    <xf numFmtId="0" fontId="7" fillId="7" borderId="11" xfId="10" applyFont="1" applyFill="1" applyBorder="1" applyAlignment="1" applyProtection="1">
      <alignment horizontal="left" vertical="center" wrapText="1"/>
    </xf>
    <xf numFmtId="0" fontId="7" fillId="7" borderId="12" xfId="10" applyFont="1" applyFill="1" applyBorder="1" applyAlignment="1" applyProtection="1">
      <alignment horizontal="left" vertical="center" wrapText="1"/>
    </xf>
    <xf numFmtId="0" fontId="14" fillId="0" borderId="0" xfId="10" applyFont="1" applyBorder="1" applyAlignment="1" applyProtection="1">
      <alignment vertical="center" wrapText="1"/>
    </xf>
    <xf numFmtId="0" fontId="5" fillId="0" borderId="0" xfId="10" applyFont="1" applyBorder="1" applyAlignment="1" applyProtection="1">
      <alignment vertical="center" wrapText="1"/>
    </xf>
    <xf numFmtId="0" fontId="5" fillId="0" borderId="88" xfId="10" applyFont="1" applyBorder="1" applyAlignment="1" applyProtection="1">
      <alignment horizontal="left" vertical="center" wrapText="1"/>
    </xf>
    <xf numFmtId="0" fontId="5" fillId="0" borderId="105" xfId="10" applyFont="1" applyFill="1" applyBorder="1" applyAlignment="1" applyProtection="1">
      <alignment horizontal="right" vertical="center" wrapText="1"/>
    </xf>
    <xf numFmtId="0" fontId="5" fillId="0" borderId="33" xfId="10" applyFont="1" applyFill="1" applyBorder="1" applyAlignment="1" applyProtection="1">
      <alignment horizontal="right" vertical="center" wrapText="1"/>
    </xf>
    <xf numFmtId="0" fontId="5" fillId="0" borderId="36" xfId="10" applyFont="1" applyFill="1" applyBorder="1" applyAlignment="1" applyProtection="1">
      <alignment horizontal="right" vertical="center" wrapText="1"/>
    </xf>
    <xf numFmtId="0" fontId="23" fillId="0" borderId="10" xfId="0" applyFont="1" applyBorder="1" applyAlignment="1" applyProtection="1">
      <alignment horizontal="left" vertical="center"/>
    </xf>
    <xf numFmtId="0" fontId="23" fillId="0" borderId="11" xfId="0" applyFont="1" applyBorder="1" applyAlignment="1" applyProtection="1">
      <alignment horizontal="left" vertical="center"/>
    </xf>
    <xf numFmtId="0" fontId="23" fillId="0" borderId="12" xfId="0" applyFont="1" applyBorder="1" applyAlignment="1" applyProtection="1">
      <alignment horizontal="left" vertical="center"/>
    </xf>
    <xf numFmtId="0" fontId="10" fillId="0" borderId="88" xfId="0" applyFont="1" applyBorder="1" applyAlignment="1" applyProtection="1">
      <alignment horizontal="left" vertical="center" wrapText="1"/>
    </xf>
    <xf numFmtId="0" fontId="23" fillId="0" borderId="43" xfId="0" applyFont="1" applyFill="1" applyBorder="1" applyAlignment="1" applyProtection="1">
      <alignment horizontal="left" vertical="center" wrapText="1"/>
    </xf>
    <xf numFmtId="0" fontId="23" fillId="0" borderId="34" xfId="0" applyFont="1" applyFill="1" applyBorder="1" applyAlignment="1" applyProtection="1">
      <alignment horizontal="left" vertical="center" wrapText="1"/>
    </xf>
    <xf numFmtId="0" fontId="23" fillId="0" borderId="44" xfId="0" applyFont="1" applyFill="1" applyBorder="1" applyAlignment="1" applyProtection="1">
      <alignment horizontal="left" vertical="center" wrapText="1"/>
    </xf>
    <xf numFmtId="0" fontId="6" fillId="0" borderId="11" xfId="0" applyFont="1" applyFill="1" applyBorder="1" applyAlignment="1" applyProtection="1">
      <alignment horizontal="left"/>
    </xf>
    <xf numFmtId="0" fontId="6" fillId="0" borderId="12" xfId="0" applyFont="1" applyFill="1" applyBorder="1" applyAlignment="1" applyProtection="1">
      <alignment horizontal="left"/>
    </xf>
    <xf numFmtId="0" fontId="6" fillId="0" borderId="10" xfId="0" applyFont="1" applyFill="1" applyBorder="1" applyAlignment="1" applyProtection="1">
      <alignment horizontal="left"/>
    </xf>
    <xf numFmtId="0" fontId="10" fillId="0" borderId="0" xfId="0" applyFont="1" applyBorder="1" applyAlignment="1" applyProtection="1">
      <alignment horizontal="center" vertical="center"/>
    </xf>
    <xf numFmtId="0" fontId="10" fillId="0" borderId="94" xfId="0" applyFont="1" applyBorder="1" applyAlignment="1" applyProtection="1">
      <alignment horizontal="left" vertical="center" wrapText="1"/>
    </xf>
    <xf numFmtId="0" fontId="36" fillId="0" borderId="10" xfId="0" applyFont="1" applyFill="1" applyBorder="1" applyAlignment="1" applyProtection="1">
      <alignment horizontal="left" vertical="center"/>
    </xf>
    <xf numFmtId="0" fontId="36" fillId="0" borderId="11" xfId="0" applyFont="1" applyFill="1" applyBorder="1" applyAlignment="1" applyProtection="1">
      <alignment horizontal="left" vertical="center"/>
    </xf>
    <xf numFmtId="0" fontId="36" fillId="0" borderId="12" xfId="0" applyFont="1" applyFill="1" applyBorder="1" applyAlignment="1" applyProtection="1">
      <alignment horizontal="left" vertical="center"/>
    </xf>
    <xf numFmtId="0" fontId="10" fillId="0" borderId="26" xfId="0" applyFont="1" applyBorder="1" applyAlignment="1" applyProtection="1">
      <alignment horizontal="left" vertical="center" wrapText="1"/>
    </xf>
    <xf numFmtId="0" fontId="10" fillId="0" borderId="96" xfId="0" applyFont="1" applyBorder="1" applyAlignment="1" applyProtection="1">
      <alignment horizontal="left" vertical="center" wrapText="1"/>
    </xf>
    <xf numFmtId="0" fontId="10" fillId="0" borderId="91" xfId="0" applyFont="1" applyBorder="1" applyAlignment="1" applyProtection="1">
      <alignment horizontal="left" vertical="center" wrapText="1"/>
    </xf>
    <xf numFmtId="0" fontId="10" fillId="0" borderId="78"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40" fillId="0" borderId="10" xfId="0" applyFont="1" applyFill="1" applyBorder="1" applyAlignment="1" applyProtection="1">
      <alignment horizontal="left"/>
    </xf>
    <xf numFmtId="0" fontId="40" fillId="0" borderId="12" xfId="0" applyFont="1" applyFill="1" applyBorder="1" applyAlignment="1" applyProtection="1">
      <alignment horizontal="left"/>
    </xf>
    <xf numFmtId="0" fontId="14" fillId="0" borderId="1" xfId="10" applyFont="1" applyBorder="1" applyAlignment="1" applyProtection="1">
      <alignment horizontal="center" vertical="center" wrapText="1"/>
    </xf>
    <xf numFmtId="0" fontId="14" fillId="0" borderId="110" xfId="10" applyFont="1" applyBorder="1" applyAlignment="1" applyProtection="1">
      <alignment horizontal="center" vertical="center" wrapText="1"/>
    </xf>
    <xf numFmtId="0" fontId="14" fillId="0" borderId="2" xfId="10" applyFont="1" applyBorder="1" applyAlignment="1" applyProtection="1">
      <alignment horizontal="center" vertical="center" wrapText="1"/>
    </xf>
    <xf numFmtId="0" fontId="14" fillId="0" borderId="37" xfId="10" applyFont="1" applyBorder="1" applyAlignment="1" applyProtection="1">
      <alignment horizontal="center" vertical="center" wrapText="1"/>
    </xf>
    <xf numFmtId="0" fontId="14" fillId="0" borderId="39" xfId="10" applyFont="1" applyBorder="1" applyAlignment="1" applyProtection="1">
      <alignment horizontal="center" vertical="center" wrapText="1"/>
    </xf>
    <xf numFmtId="0" fontId="14" fillId="0" borderId="1" xfId="10" applyFont="1" applyFill="1" applyBorder="1" applyAlignment="1" applyProtection="1">
      <alignment horizontal="center" vertical="center"/>
    </xf>
    <xf numFmtId="0" fontId="14" fillId="0" borderId="2" xfId="10" applyFont="1" applyFill="1" applyBorder="1" applyAlignment="1" applyProtection="1">
      <alignment horizontal="center" vertical="center"/>
    </xf>
    <xf numFmtId="0" fontId="23" fillId="0" borderId="10" xfId="0" applyFont="1" applyFill="1" applyBorder="1" applyAlignment="1" applyProtection="1">
      <alignment horizontal="left" vertical="center" wrapText="1"/>
    </xf>
    <xf numFmtId="0" fontId="23" fillId="0" borderId="11" xfId="0" applyFont="1" applyFill="1" applyBorder="1" applyAlignment="1" applyProtection="1">
      <alignment horizontal="left" vertical="center" wrapText="1"/>
    </xf>
    <xf numFmtId="0" fontId="23" fillId="0" borderId="12" xfId="0" applyFont="1" applyFill="1" applyBorder="1" applyAlignment="1" applyProtection="1">
      <alignment horizontal="left" vertical="center" wrapText="1"/>
    </xf>
  </cellXfs>
  <cellStyles count="64">
    <cellStyle name="Euro" xfId="5" xr:uid="{00000000-0005-0000-0000-000000000000}"/>
    <cellStyle name="Gut 2" xfId="3" xr:uid="{00000000-0005-0000-0000-000001000000}"/>
    <cellStyle name="Komma" xfId="9" builtinId="3"/>
    <cellStyle name="Komma 2" xfId="6" xr:uid="{00000000-0005-0000-0000-000003000000}"/>
    <cellStyle name="Notiz 2" xfId="14" xr:uid="{00000000-0005-0000-0000-000004000000}"/>
    <cellStyle name="Notiz 2 2" xfId="15" xr:uid="{00000000-0005-0000-0000-000005000000}"/>
    <cellStyle name="Notiz 2 2 10" xfId="16" xr:uid="{00000000-0005-0000-0000-000006000000}"/>
    <cellStyle name="Notiz 2 2 2" xfId="17" xr:uid="{00000000-0005-0000-0000-000007000000}"/>
    <cellStyle name="Notiz 2 2 2 2" xfId="18" xr:uid="{00000000-0005-0000-0000-000008000000}"/>
    <cellStyle name="Notiz 2 2 2 3" xfId="19" xr:uid="{00000000-0005-0000-0000-000009000000}"/>
    <cellStyle name="Notiz 2 2 2 4" xfId="20" xr:uid="{00000000-0005-0000-0000-00000A000000}"/>
    <cellStyle name="Notiz 2 2 2 5" xfId="21" xr:uid="{00000000-0005-0000-0000-00000B000000}"/>
    <cellStyle name="Notiz 2 2 2 6" xfId="22" xr:uid="{00000000-0005-0000-0000-00000C000000}"/>
    <cellStyle name="Notiz 2 2 2 7" xfId="23" xr:uid="{00000000-0005-0000-0000-00000D000000}"/>
    <cellStyle name="Notiz 2 2 2 8" xfId="24" xr:uid="{00000000-0005-0000-0000-00000E000000}"/>
    <cellStyle name="Notiz 2 2 2 9" xfId="25" xr:uid="{00000000-0005-0000-0000-00000F000000}"/>
    <cellStyle name="Notiz 2 2 3" xfId="26" xr:uid="{00000000-0005-0000-0000-000010000000}"/>
    <cellStyle name="Notiz 2 2 4" xfId="27" xr:uid="{00000000-0005-0000-0000-000011000000}"/>
    <cellStyle name="Notiz 2 2 5" xfId="28" xr:uid="{00000000-0005-0000-0000-000012000000}"/>
    <cellStyle name="Notiz 2 2 6" xfId="29" xr:uid="{00000000-0005-0000-0000-000013000000}"/>
    <cellStyle name="Notiz 2 2 7" xfId="30" xr:uid="{00000000-0005-0000-0000-000014000000}"/>
    <cellStyle name="Notiz 2 2 8" xfId="31" xr:uid="{00000000-0005-0000-0000-000015000000}"/>
    <cellStyle name="Notiz 2 2 9" xfId="32" xr:uid="{00000000-0005-0000-0000-000016000000}"/>
    <cellStyle name="Notiz 2 3" xfId="33" xr:uid="{00000000-0005-0000-0000-000017000000}"/>
    <cellStyle name="Notiz 2 3 2" xfId="34" xr:uid="{00000000-0005-0000-0000-000018000000}"/>
    <cellStyle name="Notiz 2 3 3" xfId="35" xr:uid="{00000000-0005-0000-0000-000019000000}"/>
    <cellStyle name="Notiz 2 3 4" xfId="36" xr:uid="{00000000-0005-0000-0000-00001A000000}"/>
    <cellStyle name="Notiz 2 3 5" xfId="37" xr:uid="{00000000-0005-0000-0000-00001B000000}"/>
    <cellStyle name="Notiz 2 3 6" xfId="38" xr:uid="{00000000-0005-0000-0000-00001C000000}"/>
    <cellStyle name="Notiz 2 3 7" xfId="39" xr:uid="{00000000-0005-0000-0000-00001D000000}"/>
    <cellStyle name="Notiz 2 3 8" xfId="40" xr:uid="{00000000-0005-0000-0000-00001E000000}"/>
    <cellStyle name="Notiz 2 3 9" xfId="41" xr:uid="{00000000-0005-0000-0000-00001F000000}"/>
    <cellStyle name="Notiz 2 4" xfId="42" xr:uid="{00000000-0005-0000-0000-000020000000}"/>
    <cellStyle name="Prozent" xfId="2" builtinId="5"/>
    <cellStyle name="Prozent 2" xfId="11" xr:uid="{00000000-0005-0000-0000-000022000000}"/>
    <cellStyle name="Standard" xfId="0" builtinId="0"/>
    <cellStyle name="Standard 2" xfId="7" xr:uid="{00000000-0005-0000-0000-000024000000}"/>
    <cellStyle name="Standard 2 2" xfId="12" xr:uid="{00000000-0005-0000-0000-000025000000}"/>
    <cellStyle name="Standard 2 2 2" xfId="13" xr:uid="{00000000-0005-0000-0000-000026000000}"/>
    <cellStyle name="Standard 2 2 2 2" xfId="43" xr:uid="{00000000-0005-0000-0000-000027000000}"/>
    <cellStyle name="Standard 2 2 3" xfId="44" xr:uid="{00000000-0005-0000-0000-000028000000}"/>
    <cellStyle name="Standard 2 2 6" xfId="45" xr:uid="{00000000-0005-0000-0000-000029000000}"/>
    <cellStyle name="Standard 2 2 6 2" xfId="46" xr:uid="{00000000-0005-0000-0000-00002A000000}"/>
    <cellStyle name="Standard 2 2 6 2 2" xfId="47" xr:uid="{00000000-0005-0000-0000-00002B000000}"/>
    <cellStyle name="Standard 2 2 6 3" xfId="48" xr:uid="{00000000-0005-0000-0000-00002C000000}"/>
    <cellStyle name="Standard 2 3" xfId="49" xr:uid="{00000000-0005-0000-0000-00002D000000}"/>
    <cellStyle name="Standard 2 3 2" xfId="50" xr:uid="{00000000-0005-0000-0000-00002E000000}"/>
    <cellStyle name="Standard 2 4" xfId="51" xr:uid="{00000000-0005-0000-0000-00002F000000}"/>
    <cellStyle name="Standard 2 4 2" xfId="52" xr:uid="{00000000-0005-0000-0000-000030000000}"/>
    <cellStyle name="Standard 2 5" xfId="53" xr:uid="{00000000-0005-0000-0000-000031000000}"/>
    <cellStyle name="Standard 2 6" xfId="54" xr:uid="{00000000-0005-0000-0000-000032000000}"/>
    <cellStyle name="Standard 2 7" xfId="63" xr:uid="{00000000-0005-0000-0000-000033000000}"/>
    <cellStyle name="Standard 3" xfId="4" xr:uid="{00000000-0005-0000-0000-000034000000}"/>
    <cellStyle name="Standard 3 2" xfId="55" xr:uid="{00000000-0005-0000-0000-000035000000}"/>
    <cellStyle name="Standard 4" xfId="10" xr:uid="{00000000-0005-0000-0000-000036000000}"/>
    <cellStyle name="Standard 4 2" xfId="56" xr:uid="{00000000-0005-0000-0000-000037000000}"/>
    <cellStyle name="Standard 5" xfId="57" xr:uid="{00000000-0005-0000-0000-000038000000}"/>
    <cellStyle name="Standard 5 2" xfId="58" xr:uid="{00000000-0005-0000-0000-000039000000}"/>
    <cellStyle name="Standard 5 2 2" xfId="59" xr:uid="{00000000-0005-0000-0000-00003A000000}"/>
    <cellStyle name="Standard 5 3" xfId="60" xr:uid="{00000000-0005-0000-0000-00003B000000}"/>
    <cellStyle name="Standard 6" xfId="61" xr:uid="{00000000-0005-0000-0000-00003C000000}"/>
    <cellStyle name="Standard 7" xfId="62" xr:uid="{00000000-0005-0000-0000-00003D000000}"/>
    <cellStyle name="Währung" xfId="1" builtinId="4"/>
    <cellStyle name="Währung 2" xfId="8" xr:uid="{00000000-0005-0000-0000-00003F00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106680</xdr:colOff>
          <xdr:row>34</xdr:row>
          <xdr:rowOff>281940</xdr:rowOff>
        </xdr:from>
        <xdr:to>
          <xdr:col>0</xdr:col>
          <xdr:colOff>289560</xdr:colOff>
          <xdr:row>36</xdr:row>
          <xdr:rowOff>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5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46</xdr:row>
          <xdr:rowOff>289560</xdr:rowOff>
        </xdr:from>
        <xdr:to>
          <xdr:col>0</xdr:col>
          <xdr:colOff>297180</xdr:colOff>
          <xdr:row>48</xdr:row>
          <xdr:rowOff>7620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5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121920</xdr:colOff>
          <xdr:row>58</xdr:row>
          <xdr:rowOff>281940</xdr:rowOff>
        </xdr:from>
        <xdr:to>
          <xdr:col>0</xdr:col>
          <xdr:colOff>304800</xdr:colOff>
          <xdr:row>60</xdr:row>
          <xdr:rowOff>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5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71</xdr:row>
          <xdr:rowOff>304800</xdr:rowOff>
        </xdr:from>
        <xdr:to>
          <xdr:col>0</xdr:col>
          <xdr:colOff>312420</xdr:colOff>
          <xdr:row>73</xdr:row>
          <xdr:rowOff>22860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5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106680</xdr:colOff>
          <xdr:row>16</xdr:row>
          <xdr:rowOff>53340</xdr:rowOff>
        </xdr:from>
        <xdr:to>
          <xdr:col>0</xdr:col>
          <xdr:colOff>251460</xdr:colOff>
          <xdr:row>16</xdr:row>
          <xdr:rowOff>228600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5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4"/>
  <dimension ref="A1:L61"/>
  <sheetViews>
    <sheetView tabSelected="1" zoomScale="90" zoomScaleNormal="90" workbookViewId="0">
      <selection activeCell="G37" sqref="G37"/>
    </sheetView>
  </sheetViews>
  <sheetFormatPr baseColWidth="10" defaultColWidth="11.5546875" defaultRowHeight="13.8" x14ac:dyDescent="0.25"/>
  <cols>
    <col min="1" max="1" width="70" style="256" bestFit="1" customWidth="1"/>
    <col min="2" max="2" width="17.33203125" style="256" customWidth="1"/>
    <col min="3" max="3" width="11.33203125" style="256" customWidth="1"/>
    <col min="4" max="4" width="17.33203125" style="256" customWidth="1"/>
    <col min="5" max="16384" width="11.5546875" style="256"/>
  </cols>
  <sheetData>
    <row r="1" spans="1:12" ht="10.8" customHeight="1" thickBot="1" x14ac:dyDescent="0.3">
      <c r="A1" s="257" t="s">
        <v>56</v>
      </c>
      <c r="B1" s="258">
        <v>45231</v>
      </c>
    </row>
    <row r="2" spans="1:12" ht="16.2" thickBot="1" x14ac:dyDescent="0.3">
      <c r="A2" s="774" t="s">
        <v>200</v>
      </c>
      <c r="B2" s="775"/>
      <c r="C2" s="775"/>
      <c r="D2" s="776"/>
    </row>
    <row r="3" spans="1:12" ht="4.2" customHeight="1" thickBot="1" x14ac:dyDescent="0.3">
      <c r="A3" s="399"/>
      <c r="B3" s="269"/>
      <c r="C3" s="269"/>
      <c r="D3" s="403"/>
    </row>
    <row r="4" spans="1:12" ht="14.4" customHeight="1" x14ac:dyDescent="0.25">
      <c r="A4" s="777" t="s">
        <v>323</v>
      </c>
      <c r="B4" s="778"/>
      <c r="C4" s="778"/>
      <c r="D4" s="779"/>
    </row>
    <row r="5" spans="1:12" ht="2.4" customHeight="1" x14ac:dyDescent="0.25">
      <c r="A5" s="416"/>
      <c r="B5" s="269"/>
      <c r="C5" s="417"/>
      <c r="D5" s="403"/>
    </row>
    <row r="6" spans="1:12" x14ac:dyDescent="0.25">
      <c r="A6" s="416" t="s">
        <v>97</v>
      </c>
      <c r="B6" s="770"/>
      <c r="C6" s="770"/>
      <c r="D6" s="771"/>
      <c r="G6" s="418" t="s">
        <v>125</v>
      </c>
      <c r="H6" s="418"/>
      <c r="I6" s="418"/>
      <c r="J6" s="418"/>
      <c r="K6" s="418"/>
      <c r="L6" s="418"/>
    </row>
    <row r="7" spans="1:12" ht="14.4" customHeight="1" x14ac:dyDescent="0.25">
      <c r="A7" s="416" t="s">
        <v>365</v>
      </c>
      <c r="B7" s="780"/>
      <c r="C7" s="781"/>
      <c r="D7" s="782"/>
      <c r="G7" s="418" t="s">
        <v>130</v>
      </c>
      <c r="H7" s="418"/>
      <c r="I7" s="418"/>
      <c r="J7" s="418"/>
      <c r="K7" s="418"/>
      <c r="L7" s="418"/>
    </row>
    <row r="8" spans="1:12" x14ac:dyDescent="0.25">
      <c r="A8" s="416" t="s">
        <v>14</v>
      </c>
      <c r="B8" s="446"/>
      <c r="C8" s="447"/>
      <c r="D8" s="448"/>
      <c r="G8" s="418" t="s">
        <v>126</v>
      </c>
      <c r="H8" s="418"/>
      <c r="I8" s="418"/>
      <c r="J8" s="418"/>
      <c r="K8" s="418"/>
      <c r="L8" s="418"/>
    </row>
    <row r="9" spans="1:12" x14ac:dyDescent="0.25">
      <c r="A9" s="416" t="s">
        <v>15</v>
      </c>
      <c r="B9" s="770"/>
      <c r="C9" s="770"/>
      <c r="D9" s="771"/>
      <c r="G9" s="418" t="s">
        <v>127</v>
      </c>
      <c r="H9" s="418"/>
      <c r="I9" s="418"/>
      <c r="J9" s="418"/>
      <c r="K9" s="418"/>
      <c r="L9" s="418"/>
    </row>
    <row r="10" spans="1:12" x14ac:dyDescent="0.25">
      <c r="A10" s="416" t="s">
        <v>16</v>
      </c>
      <c r="B10" s="446"/>
      <c r="C10" s="772"/>
      <c r="D10" s="773"/>
      <c r="G10" s="418" t="s">
        <v>128</v>
      </c>
      <c r="H10" s="418"/>
      <c r="I10" s="418"/>
      <c r="J10" s="418"/>
      <c r="K10" s="418"/>
      <c r="L10" s="418"/>
    </row>
    <row r="11" spans="1:12" x14ac:dyDescent="0.25">
      <c r="A11" s="416" t="s">
        <v>0</v>
      </c>
      <c r="B11" s="770"/>
      <c r="C11" s="770"/>
      <c r="D11" s="771"/>
      <c r="G11" s="418" t="s">
        <v>129</v>
      </c>
      <c r="H11" s="418"/>
      <c r="I11" s="418"/>
      <c r="J11" s="418"/>
      <c r="K11" s="418"/>
      <c r="L11" s="418"/>
    </row>
    <row r="12" spans="1:12" x14ac:dyDescent="0.25">
      <c r="A12" s="419" t="s">
        <v>198</v>
      </c>
      <c r="B12" s="770"/>
      <c r="C12" s="770"/>
      <c r="D12" s="771"/>
      <c r="G12" s="418" t="s">
        <v>131</v>
      </c>
      <c r="H12" s="418"/>
      <c r="I12" s="418"/>
      <c r="J12" s="418"/>
      <c r="K12" s="418"/>
      <c r="L12" s="418"/>
    </row>
    <row r="13" spans="1:12" x14ac:dyDescent="0.25">
      <c r="A13" s="419" t="s">
        <v>199</v>
      </c>
      <c r="B13" s="770"/>
      <c r="C13" s="770"/>
      <c r="D13" s="771"/>
      <c r="G13" s="418" t="s">
        <v>132</v>
      </c>
      <c r="H13" s="418"/>
      <c r="I13" s="418"/>
      <c r="J13" s="418"/>
      <c r="K13" s="418"/>
      <c r="L13" s="418"/>
    </row>
    <row r="14" spans="1:12" x14ac:dyDescent="0.25">
      <c r="A14" s="416" t="s">
        <v>320</v>
      </c>
      <c r="B14" s="770"/>
      <c r="C14" s="770"/>
      <c r="D14" s="771"/>
    </row>
    <row r="15" spans="1:12" x14ac:dyDescent="0.25">
      <c r="A15" s="416" t="s">
        <v>295</v>
      </c>
      <c r="B15" s="770"/>
      <c r="C15" s="770"/>
      <c r="D15" s="771"/>
    </row>
    <row r="16" spans="1:12" x14ac:dyDescent="0.25">
      <c r="A16" s="420" t="s">
        <v>277</v>
      </c>
      <c r="B16" s="421">
        <v>39</v>
      </c>
      <c r="C16" s="422"/>
      <c r="D16" s="423">
        <v>1331</v>
      </c>
    </row>
    <row r="17" spans="1:5" x14ac:dyDescent="0.25">
      <c r="A17" s="416" t="s">
        <v>278</v>
      </c>
      <c r="B17" s="449"/>
      <c r="C17" s="422"/>
      <c r="D17" s="424">
        <f>ROUND(D16*B17/B16,2)</f>
        <v>0</v>
      </c>
    </row>
    <row r="18" spans="1:5" ht="2.4" customHeight="1" x14ac:dyDescent="0.25">
      <c r="A18" s="416"/>
      <c r="B18" s="286"/>
      <c r="C18" s="425"/>
      <c r="D18" s="426"/>
    </row>
    <row r="19" spans="1:5" ht="14.4" customHeight="1" x14ac:dyDescent="0.25">
      <c r="A19" s="416" t="s">
        <v>11</v>
      </c>
      <c r="B19" s="427">
        <v>45292</v>
      </c>
      <c r="C19" s="428" t="s">
        <v>47</v>
      </c>
      <c r="D19" s="429">
        <v>45657</v>
      </c>
    </row>
    <row r="20" spans="1:5" ht="14.4" customHeight="1" x14ac:dyDescent="0.25">
      <c r="A20" s="416" t="s">
        <v>99</v>
      </c>
      <c r="B20" s="800"/>
      <c r="C20" s="801"/>
      <c r="D20" s="802"/>
    </row>
    <row r="21" spans="1:5" ht="23.4" x14ac:dyDescent="0.25">
      <c r="A21" s="430" t="s">
        <v>208</v>
      </c>
      <c r="B21" s="770"/>
      <c r="C21" s="770"/>
      <c r="D21" s="771"/>
    </row>
    <row r="22" spans="1:5" ht="23.4" x14ac:dyDescent="0.25">
      <c r="A22" s="430" t="s">
        <v>209</v>
      </c>
      <c r="B22" s="770"/>
      <c r="C22" s="770"/>
      <c r="D22" s="771"/>
    </row>
    <row r="23" spans="1:5" ht="8.4" customHeight="1" thickBot="1" x14ac:dyDescent="0.3">
      <c r="A23" s="407"/>
      <c r="B23" s="410"/>
      <c r="C23" s="410"/>
      <c r="D23" s="411"/>
    </row>
    <row r="24" spans="1:5" ht="14.4" customHeight="1" x14ac:dyDescent="0.25">
      <c r="A24" s="797" t="s">
        <v>324</v>
      </c>
      <c r="B24" s="798"/>
      <c r="C24" s="798"/>
      <c r="D24" s="799"/>
    </row>
    <row r="25" spans="1:5" ht="2.4" customHeight="1" x14ac:dyDescent="0.25">
      <c r="A25" s="416"/>
      <c r="B25" s="431"/>
      <c r="C25" s="269"/>
      <c r="D25" s="432"/>
    </row>
    <row r="26" spans="1:5" ht="15.6" x14ac:dyDescent="0.3">
      <c r="A26" s="285" t="s">
        <v>321</v>
      </c>
      <c r="B26" s="269"/>
      <c r="C26" s="269"/>
      <c r="D26" s="403"/>
    </row>
    <row r="27" spans="1:5" ht="25.8" customHeight="1" x14ac:dyDescent="0.25">
      <c r="A27" s="803" t="s">
        <v>210</v>
      </c>
      <c r="B27" s="804"/>
      <c r="C27" s="804"/>
      <c r="D27" s="805"/>
      <c r="E27" s="279"/>
    </row>
    <row r="28" spans="1:5" ht="8.4" customHeight="1" x14ac:dyDescent="0.25">
      <c r="A28" s="399"/>
      <c r="B28" s="269"/>
      <c r="C28" s="269"/>
      <c r="D28" s="403"/>
    </row>
    <row r="29" spans="1:5" ht="51" customHeight="1" x14ac:dyDescent="0.25">
      <c r="A29" s="791" t="s">
        <v>296</v>
      </c>
      <c r="B29" s="793" t="s">
        <v>297</v>
      </c>
      <c r="C29" s="795" t="s">
        <v>298</v>
      </c>
      <c r="D29" s="433" t="s">
        <v>273</v>
      </c>
      <c r="E29" s="399"/>
    </row>
    <row r="30" spans="1:5" ht="19.2" customHeight="1" x14ac:dyDescent="0.25">
      <c r="A30" s="792"/>
      <c r="B30" s="794"/>
      <c r="C30" s="796"/>
      <c r="D30" s="434" t="str">
        <f>IF(B20="","",B20)</f>
        <v/>
      </c>
      <c r="E30" s="269"/>
    </row>
    <row r="31" spans="1:5" x14ac:dyDescent="0.25">
      <c r="A31" s="450"/>
      <c r="B31" s="451"/>
      <c r="C31" s="452"/>
      <c r="D31" s="453"/>
    </row>
    <row r="32" spans="1:5" x14ac:dyDescent="0.25">
      <c r="A32" s="454"/>
      <c r="B32" s="451"/>
      <c r="C32" s="451"/>
      <c r="D32" s="455"/>
    </row>
    <row r="33" spans="1:4" x14ac:dyDescent="0.25">
      <c r="A33" s="456"/>
      <c r="B33" s="457"/>
      <c r="C33" s="452"/>
      <c r="D33" s="455"/>
    </row>
    <row r="34" spans="1:4" x14ac:dyDescent="0.25">
      <c r="A34" s="456"/>
      <c r="B34" s="457"/>
      <c r="C34" s="452"/>
      <c r="D34" s="455"/>
    </row>
    <row r="35" spans="1:4" x14ac:dyDescent="0.25">
      <c r="A35" s="456"/>
      <c r="B35" s="457"/>
      <c r="C35" s="452"/>
      <c r="D35" s="455"/>
    </row>
    <row r="36" spans="1:4" x14ac:dyDescent="0.25">
      <c r="A36" s="456"/>
      <c r="B36" s="457"/>
      <c r="C36" s="452"/>
      <c r="D36" s="455"/>
    </row>
    <row r="37" spans="1:4" x14ac:dyDescent="0.25">
      <c r="A37" s="456"/>
      <c r="B37" s="457"/>
      <c r="C37" s="452"/>
      <c r="D37" s="455"/>
    </row>
    <row r="38" spans="1:4" x14ac:dyDescent="0.25">
      <c r="A38" s="456"/>
      <c r="B38" s="457"/>
      <c r="C38" s="452"/>
      <c r="D38" s="455"/>
    </row>
    <row r="39" spans="1:4" x14ac:dyDescent="0.25">
      <c r="A39" s="456"/>
      <c r="B39" s="457"/>
      <c r="C39" s="452"/>
      <c r="D39" s="455"/>
    </row>
    <row r="40" spans="1:4" x14ac:dyDescent="0.25">
      <c r="A40" s="456"/>
      <c r="B40" s="457"/>
      <c r="C40" s="452"/>
      <c r="D40" s="455"/>
    </row>
    <row r="41" spans="1:4" x14ac:dyDescent="0.25">
      <c r="A41" s="456"/>
      <c r="B41" s="457"/>
      <c r="C41" s="452"/>
      <c r="D41" s="455"/>
    </row>
    <row r="42" spans="1:4" x14ac:dyDescent="0.25">
      <c r="A42" s="456"/>
      <c r="B42" s="457"/>
      <c r="C42" s="452"/>
      <c r="D42" s="455"/>
    </row>
    <row r="43" spans="1:4" x14ac:dyDescent="0.25">
      <c r="A43" s="456"/>
      <c r="B43" s="457"/>
      <c r="C43" s="452"/>
      <c r="D43" s="455"/>
    </row>
    <row r="44" spans="1:4" x14ac:dyDescent="0.25">
      <c r="A44" s="456"/>
      <c r="B44" s="457"/>
      <c r="C44" s="452"/>
      <c r="D44" s="455"/>
    </row>
    <row r="45" spans="1:4" ht="14.4" thickBot="1" x14ac:dyDescent="0.3">
      <c r="A45" s="456"/>
      <c r="B45" s="457"/>
      <c r="C45" s="458"/>
      <c r="D45" s="459"/>
    </row>
    <row r="46" spans="1:4" ht="15.6" x14ac:dyDescent="0.3">
      <c r="A46" s="806" t="s">
        <v>98</v>
      </c>
      <c r="B46" s="807"/>
      <c r="C46" s="435">
        <f>SUM(C31:C45)</f>
        <v>0</v>
      </c>
      <c r="D46" s="436"/>
    </row>
    <row r="47" spans="1:4" ht="8.4" customHeight="1" thickBot="1" x14ac:dyDescent="0.3">
      <c r="A47" s="399"/>
      <c r="B47" s="410"/>
      <c r="C47" s="269"/>
      <c r="D47" s="437"/>
    </row>
    <row r="48" spans="1:4" ht="14.4" customHeight="1" x14ac:dyDescent="0.25">
      <c r="A48" s="797" t="s">
        <v>325</v>
      </c>
      <c r="B48" s="798"/>
      <c r="C48" s="798"/>
      <c r="D48" s="799"/>
    </row>
    <row r="49" spans="1:5" ht="2.4" customHeight="1" x14ac:dyDescent="0.25">
      <c r="A49" s="438"/>
      <c r="B49" s="439"/>
      <c r="C49" s="439"/>
      <c r="D49" s="440"/>
    </row>
    <row r="50" spans="1:5" x14ac:dyDescent="0.25">
      <c r="A50" s="808"/>
      <c r="B50" s="809"/>
      <c r="C50" s="809"/>
      <c r="D50" s="810"/>
    </row>
    <row r="51" spans="1:5" x14ac:dyDescent="0.25">
      <c r="A51" s="811"/>
      <c r="B51" s="812"/>
      <c r="C51" s="812"/>
      <c r="D51" s="813"/>
    </row>
    <row r="52" spans="1:5" ht="15" customHeight="1" thickBot="1" x14ac:dyDescent="0.3">
      <c r="A52" s="814"/>
      <c r="B52" s="815"/>
      <c r="C52" s="815"/>
      <c r="D52" s="816"/>
    </row>
    <row r="53" spans="1:5" x14ac:dyDescent="0.25">
      <c r="A53" s="785" t="s">
        <v>276</v>
      </c>
      <c r="B53" s="786"/>
      <c r="C53" s="786"/>
      <c r="D53" s="787"/>
      <c r="E53" s="279"/>
    </row>
    <row r="54" spans="1:5" ht="21" customHeight="1" x14ac:dyDescent="0.25">
      <c r="A54" s="785"/>
      <c r="B54" s="786"/>
      <c r="C54" s="786"/>
      <c r="D54" s="787"/>
      <c r="E54" s="279"/>
    </row>
    <row r="55" spans="1:5" x14ac:dyDescent="0.25">
      <c r="A55" s="788" t="s">
        <v>326</v>
      </c>
      <c r="B55" s="789"/>
      <c r="C55" s="789"/>
      <c r="D55" s="790"/>
    </row>
    <row r="56" spans="1:5" ht="31.8" customHeight="1" x14ac:dyDescent="0.25">
      <c r="A56" s="788"/>
      <c r="B56" s="789"/>
      <c r="C56" s="789"/>
      <c r="D56" s="790"/>
    </row>
    <row r="57" spans="1:5" x14ac:dyDescent="0.25">
      <c r="A57" s="399"/>
      <c r="B57" s="269"/>
      <c r="C57" s="269"/>
      <c r="D57" s="403"/>
    </row>
    <row r="58" spans="1:5" x14ac:dyDescent="0.25">
      <c r="A58" s="399" t="s">
        <v>17</v>
      </c>
      <c r="B58" s="269"/>
      <c r="C58" s="783" t="s">
        <v>121</v>
      </c>
      <c r="D58" s="784"/>
    </row>
    <row r="59" spans="1:5" x14ac:dyDescent="0.25">
      <c r="A59" s="399"/>
      <c r="B59" s="269"/>
      <c r="C59" s="269"/>
      <c r="D59" s="403"/>
    </row>
    <row r="60" spans="1:5" x14ac:dyDescent="0.25">
      <c r="A60" s="441"/>
      <c r="B60" s="442"/>
      <c r="C60" s="443"/>
      <c r="D60" s="444"/>
    </row>
    <row r="61" spans="1:5" ht="14.4" thickBot="1" x14ac:dyDescent="0.3">
      <c r="A61" s="407"/>
      <c r="B61" s="410"/>
      <c r="C61" s="410"/>
      <c r="D61" s="445"/>
    </row>
  </sheetData>
  <sheetProtection algorithmName="SHA-512" hashValue="S++fDp1VYjPopJZoCXGdCSdZskuuGCjzWMGgebT5FhXiQFpPYayEiadyvMQiWAR9OqE6IgV0MjLfSE1Qq1hArQ==" saltValue="7DubPEgRxT2YiwSCBQ2eJQ==" spinCount="100000" sheet="1" objects="1" scenarios="1"/>
  <mergeCells count="25">
    <mergeCell ref="B20:D20"/>
    <mergeCell ref="A27:D27"/>
    <mergeCell ref="A46:B46"/>
    <mergeCell ref="A50:D52"/>
    <mergeCell ref="B22:D22"/>
    <mergeCell ref="B21:D21"/>
    <mergeCell ref="A24:D24"/>
    <mergeCell ref="C58:D58"/>
    <mergeCell ref="A53:D54"/>
    <mergeCell ref="A55:D56"/>
    <mergeCell ref="A29:A30"/>
    <mergeCell ref="B29:B30"/>
    <mergeCell ref="C29:C30"/>
    <mergeCell ref="A48:D48"/>
    <mergeCell ref="A2:D2"/>
    <mergeCell ref="B6:D6"/>
    <mergeCell ref="B9:D9"/>
    <mergeCell ref="B11:D11"/>
    <mergeCell ref="A4:D4"/>
    <mergeCell ref="B7:D7"/>
    <mergeCell ref="B14:D14"/>
    <mergeCell ref="B15:D15"/>
    <mergeCell ref="C10:D10"/>
    <mergeCell ref="B12:D12"/>
    <mergeCell ref="B13:D13"/>
  </mergeCells>
  <dataValidations disablePrompts="1" count="1">
    <dataValidation type="list" allowBlank="1" showInputMessage="1" showErrorMessage="1" sqref="B14:D14" xr:uid="{00000000-0002-0000-0000-000000000000}">
      <formula1>$G$6:$G$13</formula1>
    </dataValidation>
  </dataValidations>
  <pageMargins left="0.70866141732283472" right="0.70866141732283472" top="0.78740157480314965" bottom="0.78740157480314965" header="0.31496062992125984" footer="0.31496062992125984"/>
  <pageSetup paperSize="9" scale="75" orientation="portrait" horizontalDpi="0" verticalDpi="0" r:id="rId1"/>
  <headerFooter>
    <oddHeader>&amp;LKalkulation WfbM / ALA_1_Stammdatenblatt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65"/>
  <sheetViews>
    <sheetView topLeftCell="A129" zoomScale="80" zoomScaleNormal="80" workbookViewId="0">
      <selection activeCell="F154" sqref="F154"/>
    </sheetView>
  </sheetViews>
  <sheetFormatPr baseColWidth="10" defaultColWidth="11.5546875" defaultRowHeight="14.4" x14ac:dyDescent="0.3"/>
  <cols>
    <col min="1" max="1" width="11.5546875" style="460"/>
    <col min="2" max="2" width="23.33203125" style="460" customWidth="1"/>
    <col min="3" max="3" width="15" style="460" customWidth="1"/>
    <col min="4" max="9" width="16.6640625" style="460" customWidth="1"/>
    <col min="10" max="10" width="1.109375" style="460" customWidth="1"/>
    <col min="11" max="12" width="13.6640625" style="460" customWidth="1"/>
    <col min="13" max="13" width="11.5546875" style="460"/>
    <col min="14" max="14" width="23" style="460" bestFit="1" customWidth="1"/>
    <col min="15" max="15" width="11.5546875" style="460"/>
    <col min="16" max="16" width="1.6640625" style="460" bestFit="1" customWidth="1"/>
    <col min="17" max="18" width="11.5546875" style="460"/>
    <col min="19" max="19" width="14.44140625" style="460" hidden="1" customWidth="1"/>
    <col min="20" max="20" width="0" style="460" hidden="1" customWidth="1"/>
    <col min="21" max="21" width="14.44140625" style="460" hidden="1" customWidth="1"/>
    <col min="22" max="24" width="14.33203125" style="460" hidden="1" customWidth="1"/>
    <col min="25" max="26" width="15" style="460" hidden="1" customWidth="1"/>
    <col min="27" max="27" width="0" style="460" hidden="1" customWidth="1"/>
    <col min="28" max="16384" width="11.5546875" style="460"/>
  </cols>
  <sheetData>
    <row r="1" spans="1:19" ht="10.8" customHeight="1" x14ac:dyDescent="0.3">
      <c r="B1" s="461" t="s">
        <v>340</v>
      </c>
      <c r="C1" s="462">
        <f>'1_Stammdatenblatt'!B1</f>
        <v>45231</v>
      </c>
      <c r="D1" s="463"/>
      <c r="E1" s="463"/>
      <c r="F1" s="463"/>
      <c r="H1" s="463"/>
      <c r="I1" s="463"/>
    </row>
    <row r="2" spans="1:19" s="464" customFormat="1" ht="16.2" customHeight="1" thickBot="1" x14ac:dyDescent="0.4">
      <c r="A2" s="870" t="s">
        <v>367</v>
      </c>
      <c r="B2" s="870"/>
      <c r="C2" s="870"/>
      <c r="D2" s="870"/>
      <c r="E2" s="870"/>
      <c r="F2" s="870"/>
      <c r="G2" s="870"/>
      <c r="H2" s="870"/>
      <c r="I2" s="870"/>
      <c r="J2" s="870"/>
      <c r="K2" s="870"/>
      <c r="L2" s="870"/>
      <c r="M2" s="870"/>
      <c r="N2" s="870"/>
      <c r="O2" s="870"/>
      <c r="P2" s="870"/>
      <c r="Q2" s="870"/>
    </row>
    <row r="3" spans="1:19" ht="15" thickBot="1" x14ac:dyDescent="0.35">
      <c r="A3" s="820" t="s">
        <v>57</v>
      </c>
      <c r="B3" s="821"/>
      <c r="C3" s="817">
        <f>'1_Stammdatenblatt'!B8</f>
        <v>0</v>
      </c>
      <c r="D3" s="818"/>
      <c r="E3" s="818"/>
      <c r="F3" s="818"/>
      <c r="G3" s="818"/>
      <c r="H3" s="818"/>
      <c r="I3" s="818"/>
      <c r="J3" s="818"/>
      <c r="K3" s="818"/>
      <c r="L3" s="818"/>
      <c r="M3" s="818"/>
      <c r="N3" s="818"/>
      <c r="O3" s="818"/>
      <c r="P3" s="818"/>
      <c r="Q3" s="819"/>
    </row>
    <row r="4" spans="1:19" ht="15" thickBot="1" x14ac:dyDescent="0.35">
      <c r="A4" s="820" t="s">
        <v>99</v>
      </c>
      <c r="B4" s="821"/>
      <c r="C4" s="465">
        <f>'1_Stammdatenblatt'!B20</f>
        <v>0</v>
      </c>
      <c r="D4" s="268"/>
      <c r="E4" s="463"/>
      <c r="F4" s="463"/>
      <c r="H4" s="463"/>
      <c r="I4" s="463"/>
      <c r="M4" s="466"/>
      <c r="N4" s="467" t="s">
        <v>11</v>
      </c>
      <c r="O4" s="468">
        <f>'1_Stammdatenblatt'!B19</f>
        <v>45292</v>
      </c>
      <c r="P4" s="469" t="s">
        <v>41</v>
      </c>
      <c r="Q4" s="470">
        <f>'1_Stammdatenblatt'!D19</f>
        <v>45657</v>
      </c>
    </row>
    <row r="5" spans="1:19" ht="15" thickBot="1" x14ac:dyDescent="0.35">
      <c r="A5" s="820" t="s">
        <v>364</v>
      </c>
      <c r="B5" s="821"/>
      <c r="C5" s="471">
        <f>'1_Stammdatenblatt'!B7</f>
        <v>0</v>
      </c>
      <c r="D5" s="472"/>
      <c r="E5" s="472"/>
      <c r="F5" s="472"/>
      <c r="G5" s="466"/>
      <c r="H5" s="473"/>
      <c r="I5" s="472"/>
      <c r="J5" s="466"/>
      <c r="M5" s="466"/>
      <c r="N5" s="466"/>
      <c r="O5" s="466"/>
      <c r="P5" s="466"/>
      <c r="Q5" s="466"/>
    </row>
    <row r="6" spans="1:19" x14ac:dyDescent="0.3">
      <c r="B6" s="474"/>
      <c r="C6" s="475"/>
      <c r="D6" s="472"/>
      <c r="E6" s="472"/>
      <c r="F6" s="472"/>
      <c r="G6" s="466"/>
      <c r="H6" s="473"/>
      <c r="I6" s="472"/>
      <c r="J6" s="466"/>
      <c r="M6" s="466"/>
      <c r="N6" s="466"/>
      <c r="O6" s="466"/>
      <c r="P6" s="466"/>
      <c r="Q6" s="466"/>
    </row>
    <row r="7" spans="1:19" x14ac:dyDescent="0.3">
      <c r="B7" s="474"/>
      <c r="C7" s="475"/>
      <c r="D7" s="472"/>
      <c r="E7" s="472"/>
      <c r="F7" s="472"/>
      <c r="G7" s="466"/>
      <c r="H7" s="473"/>
      <c r="I7" s="472"/>
      <c r="J7" s="466"/>
      <c r="M7" s="466"/>
      <c r="N7" s="466"/>
      <c r="O7" s="466"/>
      <c r="P7" s="466"/>
      <c r="Q7" s="466"/>
    </row>
    <row r="8" spans="1:19" s="464" customFormat="1" ht="18" x14ac:dyDescent="0.35">
      <c r="A8" s="464" t="s">
        <v>368</v>
      </c>
      <c r="B8" s="822" t="s">
        <v>50</v>
      </c>
      <c r="C8" s="822"/>
      <c r="D8" s="822"/>
      <c r="E8" s="822"/>
      <c r="F8" s="822"/>
      <c r="G8" s="822"/>
      <c r="H8" s="822"/>
      <c r="I8" s="822"/>
    </row>
    <row r="9" spans="1:19" s="464" customFormat="1" ht="14.4" customHeight="1" x14ac:dyDescent="0.35">
      <c r="B9" s="476"/>
      <c r="C9" s="476"/>
      <c r="D9" s="476"/>
      <c r="E9" s="476"/>
      <c r="F9" s="476"/>
      <c r="G9" s="476"/>
      <c r="H9" s="476"/>
      <c r="I9" s="476"/>
    </row>
    <row r="10" spans="1:19" ht="26.4" x14ac:dyDescent="0.3">
      <c r="A10" s="477" t="s">
        <v>369</v>
      </c>
      <c r="B10" s="474"/>
      <c r="C10" s="475"/>
      <c r="D10" s="478" t="s">
        <v>291</v>
      </c>
      <c r="E10" s="472"/>
      <c r="F10" s="472"/>
      <c r="G10" s="466"/>
      <c r="H10" s="473"/>
      <c r="I10" s="478" t="s">
        <v>395</v>
      </c>
      <c r="J10" s="466"/>
      <c r="M10" s="466"/>
      <c r="N10" s="466"/>
      <c r="O10" s="466"/>
      <c r="P10" s="466"/>
      <c r="Q10" s="466"/>
    </row>
    <row r="11" spans="1:19" ht="15.6" customHeight="1" x14ac:dyDescent="0.3">
      <c r="B11" s="916" t="s">
        <v>12</v>
      </c>
      <c r="C11" s="917"/>
      <c r="D11" s="565"/>
      <c r="E11" s="479"/>
      <c r="F11" s="479"/>
      <c r="G11" s="479"/>
      <c r="H11" s="479"/>
      <c r="I11" s="480">
        <f>D11*365*K160</f>
        <v>0</v>
      </c>
      <c r="J11" s="466"/>
      <c r="M11" s="466"/>
      <c r="N11" s="466"/>
      <c r="O11" s="466"/>
      <c r="P11" s="466"/>
      <c r="Q11" s="466"/>
      <c r="S11" s="481" t="s">
        <v>398</v>
      </c>
    </row>
    <row r="12" spans="1:19" x14ac:dyDescent="0.3">
      <c r="B12" s="918" t="s">
        <v>394</v>
      </c>
      <c r="C12" s="919"/>
      <c r="D12" s="566"/>
      <c r="E12" s="472"/>
      <c r="F12" s="472"/>
      <c r="G12" s="466"/>
      <c r="H12" s="473"/>
      <c r="I12" s="482">
        <f>D12*365*K160</f>
        <v>0</v>
      </c>
      <c r="J12" s="466"/>
      <c r="M12" s="466"/>
      <c r="N12" s="466"/>
      <c r="O12" s="466"/>
      <c r="P12" s="466"/>
      <c r="Q12" s="466"/>
      <c r="S12" s="483">
        <f>D12*365*N160</f>
        <v>0</v>
      </c>
    </row>
    <row r="13" spans="1:19" x14ac:dyDescent="0.3">
      <c r="B13" s="474"/>
      <c r="C13" s="475"/>
      <c r="D13" s="472"/>
      <c r="E13" s="472"/>
      <c r="F13" s="472"/>
      <c r="G13" s="466"/>
      <c r="H13" s="473"/>
      <c r="I13" s="472"/>
      <c r="J13" s="466"/>
      <c r="M13" s="466"/>
      <c r="N13" s="466"/>
      <c r="O13" s="466"/>
      <c r="P13" s="466"/>
      <c r="Q13" s="466"/>
    </row>
    <row r="14" spans="1:19" ht="15.6" x14ac:dyDescent="0.3">
      <c r="A14" s="460" t="s">
        <v>370</v>
      </c>
      <c r="B14" s="920" t="s">
        <v>51</v>
      </c>
      <c r="C14" s="920"/>
      <c r="D14" s="567"/>
      <c r="E14" s="472"/>
      <c r="F14" s="472"/>
      <c r="G14" s="466"/>
      <c r="H14" s="473"/>
      <c r="I14" s="480">
        <f>D14*365*L160</f>
        <v>0</v>
      </c>
      <c r="J14" s="466"/>
      <c r="M14" s="466"/>
      <c r="N14" s="466"/>
      <c r="O14" s="466"/>
      <c r="P14" s="466"/>
      <c r="Q14" s="466"/>
    </row>
    <row r="15" spans="1:19" x14ac:dyDescent="0.3">
      <c r="B15" s="474"/>
      <c r="C15" s="474"/>
      <c r="D15" s="472"/>
      <c r="E15" s="472"/>
      <c r="F15" s="472"/>
      <c r="G15" s="466"/>
      <c r="H15" s="473"/>
      <c r="I15" s="484">
        <f>SUM(I11,I14)</f>
        <v>0</v>
      </c>
      <c r="J15" s="466"/>
      <c r="M15" s="466"/>
      <c r="N15" s="466"/>
      <c r="O15" s="466"/>
      <c r="P15" s="466"/>
      <c r="Q15" s="466"/>
    </row>
    <row r="17" spans="1:26" s="464" customFormat="1" ht="18" x14ac:dyDescent="0.35">
      <c r="A17" s="464" t="s">
        <v>371</v>
      </c>
      <c r="B17" s="822" t="s">
        <v>363</v>
      </c>
      <c r="C17" s="822"/>
      <c r="D17" s="822"/>
      <c r="E17" s="822"/>
      <c r="F17" s="822"/>
      <c r="G17" s="822"/>
      <c r="H17" s="822"/>
      <c r="I17" s="822"/>
    </row>
    <row r="18" spans="1:26" s="464" customFormat="1" ht="18" x14ac:dyDescent="0.35">
      <c r="B18" s="476"/>
      <c r="C18" s="476"/>
      <c r="D18" s="476"/>
      <c r="E18" s="476"/>
      <c r="F18" s="476"/>
      <c r="G18" s="476"/>
      <c r="H18" s="476"/>
      <c r="I18" s="476"/>
    </row>
    <row r="19" spans="1:26" s="464" customFormat="1" ht="18" x14ac:dyDescent="0.35">
      <c r="A19" s="485" t="s">
        <v>373</v>
      </c>
      <c r="C19" s="476"/>
      <c r="D19" s="476"/>
      <c r="E19" s="476"/>
      <c r="F19" s="476"/>
      <c r="G19" s="476"/>
      <c r="H19" s="476"/>
      <c r="I19" s="476"/>
    </row>
    <row r="20" spans="1:26" ht="15.6" x14ac:dyDescent="0.3">
      <c r="B20" s="486"/>
      <c r="C20" s="486"/>
      <c r="D20" s="486"/>
      <c r="E20" s="486"/>
      <c r="F20" s="486"/>
      <c r="G20" s="486"/>
      <c r="H20" s="486"/>
      <c r="I20" s="486"/>
    </row>
    <row r="21" spans="1:26" ht="18" x14ac:dyDescent="0.3">
      <c r="A21" s="460" t="s">
        <v>372</v>
      </c>
      <c r="B21" s="822" t="s">
        <v>403</v>
      </c>
      <c r="C21" s="822"/>
      <c r="D21" s="822"/>
      <c r="E21" s="822"/>
      <c r="F21" s="822"/>
      <c r="G21" s="822"/>
      <c r="H21" s="822"/>
      <c r="I21" s="822"/>
      <c r="J21" s="479"/>
      <c r="K21" s="479"/>
      <c r="L21" s="479"/>
      <c r="N21" s="841" t="s">
        <v>366</v>
      </c>
      <c r="O21" s="842"/>
      <c r="P21" s="842"/>
      <c r="Q21" s="843"/>
    </row>
    <row r="22" spans="1:26" x14ac:dyDescent="0.3">
      <c r="D22" s="487"/>
      <c r="E22" s="488"/>
      <c r="F22" s="463"/>
      <c r="H22" s="463"/>
      <c r="I22" s="463"/>
    </row>
    <row r="23" spans="1:26" ht="15.6" customHeight="1" x14ac:dyDescent="0.3">
      <c r="A23" s="460" t="s">
        <v>382</v>
      </c>
      <c r="B23" s="864" t="s">
        <v>211</v>
      </c>
      <c r="C23" s="865"/>
      <c r="D23" s="865"/>
      <c r="E23" s="865"/>
      <c r="F23" s="865"/>
      <c r="G23" s="865"/>
      <c r="H23" s="865"/>
      <c r="I23" s="866"/>
      <c r="K23" s="835" t="s">
        <v>99</v>
      </c>
      <c r="L23" s="836"/>
      <c r="N23" s="841" t="s">
        <v>170</v>
      </c>
      <c r="O23" s="842"/>
      <c r="P23" s="842"/>
      <c r="Q23" s="843"/>
    </row>
    <row r="24" spans="1:26" x14ac:dyDescent="0.3">
      <c r="B24" s="844" t="s">
        <v>341</v>
      </c>
      <c r="C24" s="253"/>
      <c r="D24" s="832" t="s">
        <v>344</v>
      </c>
      <c r="E24" s="846" t="s">
        <v>12</v>
      </c>
      <c r="F24" s="847"/>
      <c r="G24" s="846" t="s">
        <v>13</v>
      </c>
      <c r="H24" s="850"/>
      <c r="I24" s="832" t="s">
        <v>349</v>
      </c>
      <c r="K24" s="837"/>
      <c r="L24" s="838"/>
      <c r="N24" s="852" t="s">
        <v>12</v>
      </c>
      <c r="O24" s="854" t="s">
        <v>342</v>
      </c>
      <c r="P24" s="850"/>
      <c r="Q24" s="847"/>
    </row>
    <row r="25" spans="1:26" x14ac:dyDescent="0.3">
      <c r="B25" s="845"/>
      <c r="C25" s="489">
        <f>C24*60</f>
        <v>0</v>
      </c>
      <c r="D25" s="833"/>
      <c r="E25" s="848"/>
      <c r="F25" s="849"/>
      <c r="G25" s="848"/>
      <c r="H25" s="851"/>
      <c r="I25" s="833"/>
      <c r="K25" s="839"/>
      <c r="L25" s="840"/>
      <c r="N25" s="853"/>
      <c r="O25" s="855"/>
      <c r="P25" s="856"/>
      <c r="Q25" s="857"/>
    </row>
    <row r="26" spans="1:26" ht="57.6" x14ac:dyDescent="0.3">
      <c r="B26" s="490" t="s">
        <v>100</v>
      </c>
      <c r="C26" s="491" t="s">
        <v>343</v>
      </c>
      <c r="D26" s="834"/>
      <c r="E26" s="492" t="s">
        <v>345</v>
      </c>
      <c r="F26" s="493" t="s">
        <v>346</v>
      </c>
      <c r="G26" s="492" t="s">
        <v>347</v>
      </c>
      <c r="H26" s="491" t="s">
        <v>348</v>
      </c>
      <c r="I26" s="834"/>
      <c r="K26" s="490" t="s">
        <v>350</v>
      </c>
      <c r="L26" s="494" t="s">
        <v>51</v>
      </c>
      <c r="N26" s="490" t="s">
        <v>402</v>
      </c>
      <c r="O26" s="823" t="s">
        <v>402</v>
      </c>
      <c r="P26" s="824"/>
      <c r="Q26" s="825"/>
      <c r="S26" s="915" t="s">
        <v>50</v>
      </c>
      <c r="T26" s="915"/>
      <c r="U26" s="915" t="s">
        <v>397</v>
      </c>
      <c r="V26" s="915"/>
      <c r="W26" s="495" t="s">
        <v>359</v>
      </c>
      <c r="X26" s="496" t="s">
        <v>360</v>
      </c>
      <c r="Y26" s="495" t="s">
        <v>359</v>
      </c>
      <c r="Z26" s="496" t="s">
        <v>360</v>
      </c>
    </row>
    <row r="27" spans="1:26" x14ac:dyDescent="0.3">
      <c r="B27" s="497">
        <v>1</v>
      </c>
      <c r="C27" s="568"/>
      <c r="D27" s="498" t="str">
        <f>IF(C27="","",ROUND(C27/$C$24*7,0))</f>
        <v/>
      </c>
      <c r="E27" s="571"/>
      <c r="F27" s="499">
        <f>C27*E27</f>
        <v>0</v>
      </c>
      <c r="G27" s="571"/>
      <c r="H27" s="500">
        <f>C27*G27</f>
        <v>0</v>
      </c>
      <c r="I27" s="501">
        <f>C27*(E27+G27)</f>
        <v>0</v>
      </c>
      <c r="K27" s="574"/>
      <c r="L27" s="575"/>
      <c r="N27" s="580"/>
      <c r="O27" s="826"/>
      <c r="P27" s="827"/>
      <c r="Q27" s="828"/>
      <c r="S27" s="502">
        <f>N27*$D$11*365</f>
        <v>0</v>
      </c>
      <c r="T27" s="502">
        <f>O27*$D$14*365</f>
        <v>0</v>
      </c>
      <c r="U27" s="502">
        <f>N27*365*C27</f>
        <v>0</v>
      </c>
      <c r="V27" s="502">
        <f>O27*365*C27</f>
        <v>0</v>
      </c>
      <c r="W27" s="503"/>
      <c r="X27" s="503"/>
      <c r="Y27" s="503" t="e">
        <f>N27*D27*$C$32</f>
        <v>#VALUE!</v>
      </c>
      <c r="Z27" s="503" t="e">
        <f>O27*D27*$C$32</f>
        <v>#VALUE!</v>
      </c>
    </row>
    <row r="28" spans="1:26" x14ac:dyDescent="0.3">
      <c r="B28" s="497">
        <v>2</v>
      </c>
      <c r="C28" s="569"/>
      <c r="D28" s="498" t="str">
        <f t="shared" ref="D28:D31" si="0">IF(C28="","",ROUND(C28/$C$24*7,0))</f>
        <v/>
      </c>
      <c r="E28" s="572"/>
      <c r="F28" s="499">
        <f>C28*E28</f>
        <v>0</v>
      </c>
      <c r="G28" s="572"/>
      <c r="H28" s="500">
        <f>C28*G28</f>
        <v>0</v>
      </c>
      <c r="I28" s="501">
        <f>C28*(E28+G28)</f>
        <v>0</v>
      </c>
      <c r="K28" s="576"/>
      <c r="L28" s="577"/>
      <c r="N28" s="581"/>
      <c r="O28" s="829"/>
      <c r="P28" s="830"/>
      <c r="Q28" s="831"/>
      <c r="S28" s="502">
        <f t="shared" ref="S28:S31" si="1">N28*$D$11*365</f>
        <v>0</v>
      </c>
      <c r="T28" s="502">
        <f t="shared" ref="T28:T31" si="2">O28*$D$14*365</f>
        <v>0</v>
      </c>
      <c r="U28" s="502">
        <f t="shared" ref="U28:U31" si="3">N28*365*C28</f>
        <v>0</v>
      </c>
      <c r="V28" s="502">
        <f t="shared" ref="V28:V31" si="4">O28*365*C28</f>
        <v>0</v>
      </c>
      <c r="W28" s="503"/>
      <c r="X28" s="503"/>
      <c r="Y28" s="503" t="e">
        <f>N28*D28*$C$32</f>
        <v>#VALUE!</v>
      </c>
      <c r="Z28" s="503" t="e">
        <f>O28*D28*$C$32</f>
        <v>#VALUE!</v>
      </c>
    </row>
    <row r="29" spans="1:26" x14ac:dyDescent="0.3">
      <c r="B29" s="497">
        <v>3</v>
      </c>
      <c r="C29" s="569"/>
      <c r="D29" s="498" t="str">
        <f t="shared" si="0"/>
        <v/>
      </c>
      <c r="E29" s="572"/>
      <c r="F29" s="499">
        <f>C29*E29</f>
        <v>0</v>
      </c>
      <c r="G29" s="572"/>
      <c r="H29" s="500">
        <f>C29*G29</f>
        <v>0</v>
      </c>
      <c r="I29" s="501">
        <f>C29*(E29+G29)</f>
        <v>0</v>
      </c>
      <c r="K29" s="576"/>
      <c r="L29" s="577"/>
      <c r="N29" s="581"/>
      <c r="O29" s="829"/>
      <c r="P29" s="830"/>
      <c r="Q29" s="831"/>
      <c r="S29" s="502">
        <f t="shared" si="1"/>
        <v>0</v>
      </c>
      <c r="T29" s="502">
        <f t="shared" si="2"/>
        <v>0</v>
      </c>
      <c r="U29" s="502">
        <f t="shared" si="3"/>
        <v>0</v>
      </c>
      <c r="V29" s="502">
        <f t="shared" si="4"/>
        <v>0</v>
      </c>
      <c r="W29" s="503"/>
      <c r="X29" s="503"/>
      <c r="Y29" s="503" t="e">
        <f>N29*D29*$C$32</f>
        <v>#VALUE!</v>
      </c>
      <c r="Z29" s="503" t="e">
        <f>O29*D29*$C$32</f>
        <v>#VALUE!</v>
      </c>
    </row>
    <row r="30" spans="1:26" x14ac:dyDescent="0.3">
      <c r="B30" s="497">
        <v>4</v>
      </c>
      <c r="C30" s="569"/>
      <c r="D30" s="498" t="str">
        <f t="shared" si="0"/>
        <v/>
      </c>
      <c r="E30" s="572"/>
      <c r="F30" s="499">
        <f>C30*E30</f>
        <v>0</v>
      </c>
      <c r="G30" s="572"/>
      <c r="H30" s="500">
        <f>C30*G30</f>
        <v>0</v>
      </c>
      <c r="I30" s="501">
        <f>C30*(E30+G30)</f>
        <v>0</v>
      </c>
      <c r="K30" s="576"/>
      <c r="L30" s="577"/>
      <c r="N30" s="581"/>
      <c r="O30" s="829"/>
      <c r="P30" s="830"/>
      <c r="Q30" s="831"/>
      <c r="S30" s="502">
        <f t="shared" si="1"/>
        <v>0</v>
      </c>
      <c r="T30" s="502">
        <f t="shared" si="2"/>
        <v>0</v>
      </c>
      <c r="U30" s="502">
        <f t="shared" si="3"/>
        <v>0</v>
      </c>
      <c r="V30" s="502">
        <f t="shared" si="4"/>
        <v>0</v>
      </c>
      <c r="W30" s="503"/>
      <c r="X30" s="503"/>
      <c r="Y30" s="503" t="e">
        <f>N30*D30*$C$32</f>
        <v>#VALUE!</v>
      </c>
      <c r="Z30" s="503" t="e">
        <f>O30*D30*$C$32</f>
        <v>#VALUE!</v>
      </c>
    </row>
    <row r="31" spans="1:26" ht="15.6" customHeight="1" x14ac:dyDescent="0.3">
      <c r="B31" s="504">
        <v>5</v>
      </c>
      <c r="C31" s="570"/>
      <c r="D31" s="498" t="str">
        <f t="shared" si="0"/>
        <v/>
      </c>
      <c r="E31" s="573"/>
      <c r="F31" s="505">
        <f>C31*E31</f>
        <v>0</v>
      </c>
      <c r="G31" s="573"/>
      <c r="H31" s="506">
        <f>C31*G31</f>
        <v>0</v>
      </c>
      <c r="I31" s="507">
        <f>C31*(E31+G31)</f>
        <v>0</v>
      </c>
      <c r="K31" s="578"/>
      <c r="L31" s="579"/>
      <c r="N31" s="582"/>
      <c r="O31" s="861"/>
      <c r="P31" s="862"/>
      <c r="Q31" s="863"/>
      <c r="S31" s="502">
        <f t="shared" si="1"/>
        <v>0</v>
      </c>
      <c r="T31" s="502">
        <f t="shared" si="2"/>
        <v>0</v>
      </c>
      <c r="U31" s="502">
        <f t="shared" si="3"/>
        <v>0</v>
      </c>
      <c r="V31" s="502">
        <f t="shared" si="4"/>
        <v>0</v>
      </c>
      <c r="W31" s="503"/>
      <c r="X31" s="503"/>
      <c r="Y31" s="503" t="e">
        <f>N31*D31*$C$32</f>
        <v>#VALUE!</v>
      </c>
      <c r="Z31" s="503" t="e">
        <f>O31*D31*$C$32</f>
        <v>#VALUE!</v>
      </c>
    </row>
    <row r="32" spans="1:26" x14ac:dyDescent="0.3">
      <c r="B32" s="508" t="s">
        <v>351</v>
      </c>
      <c r="C32" s="509">
        <f>365/7</f>
        <v>52.142857142857146</v>
      </c>
      <c r="D32" s="510"/>
      <c r="E32" s="510">
        <f>SUM(E27:E31)</f>
        <v>0</v>
      </c>
      <c r="F32" s="511">
        <f>SUM(F27:F31)</f>
        <v>0</v>
      </c>
      <c r="G32" s="510">
        <f>SUM(G27:G31)</f>
        <v>0</v>
      </c>
      <c r="H32" s="511">
        <f>SUM(H27:H31)</f>
        <v>0</v>
      </c>
      <c r="I32" s="484">
        <f>SUM(I27:I31)</f>
        <v>0</v>
      </c>
      <c r="K32" s="512">
        <f>SUM(K27:K31)</f>
        <v>0</v>
      </c>
      <c r="L32" s="513">
        <f>SUM(L27:L31)</f>
        <v>0</v>
      </c>
      <c r="N32" s="514">
        <f>SUM(N27:N31)</f>
        <v>0</v>
      </c>
      <c r="O32" s="858">
        <f>SUM(O27:O31)</f>
        <v>0</v>
      </c>
      <c r="P32" s="859"/>
      <c r="Q32" s="860"/>
      <c r="S32" s="515">
        <f>SUM(S27:S31)</f>
        <v>0</v>
      </c>
      <c r="T32" s="515">
        <f>SUM(T27:T31)</f>
        <v>0</v>
      </c>
      <c r="U32" s="515">
        <f>SUM(U27:U31)</f>
        <v>0</v>
      </c>
      <c r="V32" s="515">
        <f>SUM(V27:V31)</f>
        <v>0</v>
      </c>
      <c r="W32" s="515"/>
      <c r="X32" s="515"/>
      <c r="Y32" s="516" t="e">
        <f>SUM(Y27:Y31)</f>
        <v>#VALUE!</v>
      </c>
      <c r="Z32" s="516" t="e">
        <f>SUM(Z27:Z31)</f>
        <v>#VALUE!</v>
      </c>
    </row>
    <row r="33" spans="1:27" x14ac:dyDescent="0.3">
      <c r="B33" s="517"/>
      <c r="C33" s="518"/>
      <c r="D33" s="519"/>
      <c r="E33" s="520"/>
      <c r="F33" s="521"/>
      <c r="G33" s="519"/>
      <c r="H33" s="520"/>
      <c r="I33" s="521"/>
      <c r="S33" s="914" t="s">
        <v>307</v>
      </c>
      <c r="T33" s="914"/>
      <c r="U33" s="914"/>
      <c r="V33" s="515">
        <f>SUM(S32:V32)</f>
        <v>0</v>
      </c>
      <c r="W33" s="515"/>
      <c r="X33" s="515"/>
      <c r="Y33" s="522" t="e">
        <f>Y32/60</f>
        <v>#VALUE!</v>
      </c>
      <c r="Z33" s="522" t="e">
        <f>Z32/60</f>
        <v>#VALUE!</v>
      </c>
      <c r="AA33" s="523" t="e">
        <f>SUM(Y33:Z33)</f>
        <v>#VALUE!</v>
      </c>
    </row>
    <row r="34" spans="1:27" ht="15.6" customHeight="1" x14ac:dyDescent="0.3">
      <c r="A34" s="460" t="s">
        <v>383</v>
      </c>
      <c r="B34" s="864" t="s">
        <v>361</v>
      </c>
      <c r="C34" s="865"/>
      <c r="D34" s="865"/>
      <c r="E34" s="865"/>
      <c r="F34" s="865"/>
      <c r="G34" s="865"/>
      <c r="H34" s="865"/>
      <c r="I34" s="866"/>
      <c r="K34" s="835" t="s">
        <v>99</v>
      </c>
      <c r="L34" s="836"/>
      <c r="N34" s="841" t="s">
        <v>352</v>
      </c>
      <c r="O34" s="842"/>
      <c r="P34" s="842"/>
      <c r="Q34" s="843"/>
    </row>
    <row r="35" spans="1:27" ht="14.4" customHeight="1" x14ac:dyDescent="0.3">
      <c r="B35" s="844" t="s">
        <v>341</v>
      </c>
      <c r="C35" s="524">
        <f>$C$24</f>
        <v>0</v>
      </c>
      <c r="D35" s="832" t="s">
        <v>344</v>
      </c>
      <c r="E35" s="846" t="s">
        <v>12</v>
      </c>
      <c r="F35" s="847"/>
      <c r="G35" s="846" t="s">
        <v>13</v>
      </c>
      <c r="H35" s="850"/>
      <c r="I35" s="832" t="s">
        <v>349</v>
      </c>
      <c r="K35" s="837"/>
      <c r="L35" s="838"/>
      <c r="N35" s="852" t="s">
        <v>12</v>
      </c>
      <c r="O35" s="854" t="s">
        <v>342</v>
      </c>
      <c r="P35" s="850"/>
      <c r="Q35" s="847"/>
    </row>
    <row r="36" spans="1:27" x14ac:dyDescent="0.3">
      <c r="B36" s="845"/>
      <c r="C36" s="489">
        <f>C35*60</f>
        <v>0</v>
      </c>
      <c r="D36" s="833"/>
      <c r="E36" s="848"/>
      <c r="F36" s="849"/>
      <c r="G36" s="848"/>
      <c r="H36" s="851"/>
      <c r="I36" s="833"/>
      <c r="K36" s="839"/>
      <c r="L36" s="840"/>
      <c r="N36" s="853"/>
      <c r="O36" s="855"/>
      <c r="P36" s="856"/>
      <c r="Q36" s="857"/>
    </row>
    <row r="37" spans="1:27" ht="43.2" x14ac:dyDescent="0.3">
      <c r="B37" s="490" t="s">
        <v>100</v>
      </c>
      <c r="C37" s="491" t="s">
        <v>343</v>
      </c>
      <c r="D37" s="834"/>
      <c r="E37" s="492" t="s">
        <v>345</v>
      </c>
      <c r="F37" s="493" t="s">
        <v>346</v>
      </c>
      <c r="G37" s="492" t="s">
        <v>347</v>
      </c>
      <c r="H37" s="491" t="s">
        <v>348</v>
      </c>
      <c r="I37" s="834"/>
      <c r="K37" s="490" t="s">
        <v>350</v>
      </c>
      <c r="L37" s="494" t="s">
        <v>51</v>
      </c>
      <c r="N37" s="490" t="s">
        <v>402</v>
      </c>
      <c r="O37" s="823" t="s">
        <v>402</v>
      </c>
      <c r="P37" s="824"/>
      <c r="Q37" s="825"/>
      <c r="S37" s="915" t="s">
        <v>50</v>
      </c>
      <c r="T37" s="915"/>
      <c r="U37" s="915" t="s">
        <v>397</v>
      </c>
      <c r="V37" s="915"/>
      <c r="W37" s="525"/>
      <c r="X37" s="525"/>
      <c r="Y37" s="495" t="s">
        <v>359</v>
      </c>
      <c r="Z37" s="496" t="s">
        <v>360</v>
      </c>
    </row>
    <row r="38" spans="1:27" x14ac:dyDescent="0.3">
      <c r="B38" s="497">
        <v>1</v>
      </c>
      <c r="C38" s="568"/>
      <c r="D38" s="498" t="str">
        <f>IF(C38="","",ROUND(C38/$C$35*7,0))</f>
        <v/>
      </c>
      <c r="E38" s="571"/>
      <c r="F38" s="499">
        <f>C38*E38</f>
        <v>0</v>
      </c>
      <c r="G38" s="571"/>
      <c r="H38" s="500">
        <f>C38*G38</f>
        <v>0</v>
      </c>
      <c r="I38" s="501">
        <f>C38*(E38+G38)</f>
        <v>0</v>
      </c>
      <c r="K38" s="574"/>
      <c r="L38" s="575"/>
      <c r="N38" s="580"/>
      <c r="O38" s="826"/>
      <c r="P38" s="827"/>
      <c r="Q38" s="828"/>
      <c r="S38" s="502">
        <f>N38*$D$11*365</f>
        <v>0</v>
      </c>
      <c r="T38" s="502">
        <f>O38*$D$14*365</f>
        <v>0</v>
      </c>
      <c r="U38" s="502">
        <f>N38*365*C38</f>
        <v>0</v>
      </c>
      <c r="V38" s="502">
        <f>O38*365*C38</f>
        <v>0</v>
      </c>
      <c r="W38" s="502"/>
      <c r="X38" s="502"/>
      <c r="Y38" s="503" t="e">
        <f>N38*D38*$C$32</f>
        <v>#VALUE!</v>
      </c>
      <c r="Z38" s="503" t="e">
        <f>O38*D38*$C$32</f>
        <v>#VALUE!</v>
      </c>
    </row>
    <row r="39" spans="1:27" x14ac:dyDescent="0.3">
      <c r="B39" s="497">
        <v>2</v>
      </c>
      <c r="C39" s="569"/>
      <c r="D39" s="498" t="str">
        <f t="shared" ref="D39:D42" si="5">IF(C39="","",ROUND(C39/$C$35*7,0))</f>
        <v/>
      </c>
      <c r="E39" s="572"/>
      <c r="F39" s="499">
        <f>C39*E39</f>
        <v>0</v>
      </c>
      <c r="G39" s="572"/>
      <c r="H39" s="500">
        <f>C39*G39</f>
        <v>0</v>
      </c>
      <c r="I39" s="501">
        <f>C39*(E39+G39)</f>
        <v>0</v>
      </c>
      <c r="K39" s="576"/>
      <c r="L39" s="577"/>
      <c r="N39" s="581"/>
      <c r="O39" s="829"/>
      <c r="P39" s="830"/>
      <c r="Q39" s="831"/>
      <c r="S39" s="502">
        <f t="shared" ref="S39:S42" si="6">N39*$D$11*365</f>
        <v>0</v>
      </c>
      <c r="T39" s="502">
        <f t="shared" ref="T39:T42" si="7">O39*$D$14*365</f>
        <v>0</v>
      </c>
      <c r="U39" s="502">
        <f t="shared" ref="U39:U42" si="8">N39*365*C39</f>
        <v>0</v>
      </c>
      <c r="V39" s="502">
        <f t="shared" ref="V39:V42" si="9">O39*365*C39</f>
        <v>0</v>
      </c>
      <c r="W39" s="502"/>
      <c r="X39" s="502"/>
      <c r="Y39" s="503" t="e">
        <f>N39*D39*$C$32</f>
        <v>#VALUE!</v>
      </c>
      <c r="Z39" s="503" t="e">
        <f>O39*D39*$C$32</f>
        <v>#VALUE!</v>
      </c>
    </row>
    <row r="40" spans="1:27" x14ac:dyDescent="0.3">
      <c r="B40" s="497">
        <v>3</v>
      </c>
      <c r="C40" s="569"/>
      <c r="D40" s="498" t="str">
        <f t="shared" si="5"/>
        <v/>
      </c>
      <c r="E40" s="572"/>
      <c r="F40" s="499">
        <f>C40*E40</f>
        <v>0</v>
      </c>
      <c r="G40" s="572"/>
      <c r="H40" s="500">
        <f>C40*G40</f>
        <v>0</v>
      </c>
      <c r="I40" s="501">
        <f>C40*(E40+G40)</f>
        <v>0</v>
      </c>
      <c r="K40" s="576"/>
      <c r="L40" s="577"/>
      <c r="N40" s="581"/>
      <c r="O40" s="829"/>
      <c r="P40" s="830"/>
      <c r="Q40" s="831"/>
      <c r="S40" s="502">
        <f t="shared" si="6"/>
        <v>0</v>
      </c>
      <c r="T40" s="502">
        <f t="shared" si="7"/>
        <v>0</v>
      </c>
      <c r="U40" s="502">
        <f t="shared" si="8"/>
        <v>0</v>
      </c>
      <c r="V40" s="502">
        <f t="shared" si="9"/>
        <v>0</v>
      </c>
      <c r="W40" s="502"/>
      <c r="X40" s="502"/>
      <c r="Y40" s="503" t="e">
        <f>N40*D40*$C$32</f>
        <v>#VALUE!</v>
      </c>
      <c r="Z40" s="503" t="e">
        <f>O40*D40*$C$32</f>
        <v>#VALUE!</v>
      </c>
    </row>
    <row r="41" spans="1:27" x14ac:dyDescent="0.3">
      <c r="B41" s="497">
        <v>4</v>
      </c>
      <c r="C41" s="569"/>
      <c r="D41" s="498" t="str">
        <f t="shared" si="5"/>
        <v/>
      </c>
      <c r="E41" s="572"/>
      <c r="F41" s="499">
        <f>C41*E41</f>
        <v>0</v>
      </c>
      <c r="G41" s="572"/>
      <c r="H41" s="500">
        <f>C41*G41</f>
        <v>0</v>
      </c>
      <c r="I41" s="501">
        <f>C41*(E41+G41)</f>
        <v>0</v>
      </c>
      <c r="K41" s="576"/>
      <c r="L41" s="577"/>
      <c r="N41" s="581"/>
      <c r="O41" s="829"/>
      <c r="P41" s="830"/>
      <c r="Q41" s="831"/>
      <c r="S41" s="502">
        <f t="shared" si="6"/>
        <v>0</v>
      </c>
      <c r="T41" s="502">
        <f t="shared" si="7"/>
        <v>0</v>
      </c>
      <c r="U41" s="502">
        <f t="shared" si="8"/>
        <v>0</v>
      </c>
      <c r="V41" s="502">
        <f t="shared" si="9"/>
        <v>0</v>
      </c>
      <c r="W41" s="502"/>
      <c r="X41" s="502"/>
      <c r="Y41" s="503" t="e">
        <f>N41*D41*$C$32</f>
        <v>#VALUE!</v>
      </c>
      <c r="Z41" s="503" t="e">
        <f>O41*D41*$C$32</f>
        <v>#VALUE!</v>
      </c>
    </row>
    <row r="42" spans="1:27" ht="15.6" customHeight="1" x14ac:dyDescent="0.3">
      <c r="B42" s="504">
        <v>5</v>
      </c>
      <c r="C42" s="570"/>
      <c r="D42" s="498" t="str">
        <f t="shared" si="5"/>
        <v/>
      </c>
      <c r="E42" s="573"/>
      <c r="F42" s="505">
        <f>C42*E42</f>
        <v>0</v>
      </c>
      <c r="G42" s="573"/>
      <c r="H42" s="506">
        <f>C42*G42</f>
        <v>0</v>
      </c>
      <c r="I42" s="507">
        <f>C42*(E42+G42)</f>
        <v>0</v>
      </c>
      <c r="K42" s="578"/>
      <c r="L42" s="579"/>
      <c r="N42" s="582"/>
      <c r="O42" s="861"/>
      <c r="P42" s="862"/>
      <c r="Q42" s="863"/>
      <c r="S42" s="502">
        <f t="shared" si="6"/>
        <v>0</v>
      </c>
      <c r="T42" s="502">
        <f t="shared" si="7"/>
        <v>0</v>
      </c>
      <c r="U42" s="502">
        <f t="shared" si="8"/>
        <v>0</v>
      </c>
      <c r="V42" s="502">
        <f t="shared" si="9"/>
        <v>0</v>
      </c>
      <c r="W42" s="502"/>
      <c r="X42" s="502"/>
      <c r="Y42" s="503" t="e">
        <f>N42*D42*$C$32</f>
        <v>#VALUE!</v>
      </c>
      <c r="Z42" s="503" t="e">
        <f>O42*D42*$C$32</f>
        <v>#VALUE!</v>
      </c>
    </row>
    <row r="43" spans="1:27" x14ac:dyDescent="0.3">
      <c r="B43" s="508" t="s">
        <v>351</v>
      </c>
      <c r="C43" s="509">
        <f>365/7</f>
        <v>52.142857142857146</v>
      </c>
      <c r="D43" s="510"/>
      <c r="E43" s="510">
        <f>SUM(E38:E42)</f>
        <v>0</v>
      </c>
      <c r="F43" s="511">
        <f>SUM(F38:F42)</f>
        <v>0</v>
      </c>
      <c r="G43" s="510">
        <f>SUM(G38:G42)</f>
        <v>0</v>
      </c>
      <c r="H43" s="511">
        <f>SUM(H38:H42)</f>
        <v>0</v>
      </c>
      <c r="I43" s="484">
        <f>SUM(I38:I42)</f>
        <v>0</v>
      </c>
      <c r="K43" s="512">
        <f>SUM(K38:K42)</f>
        <v>0</v>
      </c>
      <c r="L43" s="513">
        <f>SUM(L38:L42)</f>
        <v>0</v>
      </c>
      <c r="N43" s="514">
        <f>SUM(N38:N42)</f>
        <v>0</v>
      </c>
      <c r="O43" s="858">
        <f>SUM(O38:O42)</f>
        <v>0</v>
      </c>
      <c r="P43" s="859"/>
      <c r="Q43" s="860"/>
      <c r="S43" s="515">
        <f>SUM(S38:S42)</f>
        <v>0</v>
      </c>
      <c r="T43" s="515">
        <f>SUM(T38:T42)</f>
        <v>0</v>
      </c>
      <c r="U43" s="515">
        <f>SUM(U38:U42)</f>
        <v>0</v>
      </c>
      <c r="V43" s="515">
        <f>SUM(V38:V42)</f>
        <v>0</v>
      </c>
      <c r="W43" s="515"/>
      <c r="X43" s="515"/>
      <c r="Y43" s="516" t="e">
        <f>SUM(Y38:Y42)</f>
        <v>#VALUE!</v>
      </c>
      <c r="Z43" s="516" t="e">
        <f>SUM(Z38:Z42)</f>
        <v>#VALUE!</v>
      </c>
    </row>
    <row r="44" spans="1:27" x14ac:dyDescent="0.3">
      <c r="B44" s="526"/>
      <c r="C44" s="527"/>
      <c r="D44" s="519"/>
      <c r="E44" s="519"/>
      <c r="F44" s="521"/>
      <c r="G44" s="519"/>
      <c r="H44" s="521"/>
      <c r="I44" s="521"/>
      <c r="K44" s="528"/>
      <c r="L44" s="528"/>
      <c r="N44" s="529"/>
      <c r="O44" s="529"/>
      <c r="P44" s="529"/>
      <c r="Q44" s="529"/>
      <c r="S44" s="914" t="s">
        <v>307</v>
      </c>
      <c r="T44" s="914"/>
      <c r="U44" s="914"/>
      <c r="V44" s="515">
        <f>SUM(S43:V43)</f>
        <v>0</v>
      </c>
      <c r="W44" s="515"/>
      <c r="X44" s="515"/>
      <c r="Y44" s="522" t="e">
        <f>Y43/60</f>
        <v>#VALUE!</v>
      </c>
      <c r="Z44" s="522" t="e">
        <f>Z43/60</f>
        <v>#VALUE!</v>
      </c>
      <c r="AA44" s="523" t="e">
        <f>SUM(Y44:Z44)</f>
        <v>#VALUE!</v>
      </c>
    </row>
    <row r="45" spans="1:27" x14ac:dyDescent="0.3">
      <c r="B45" s="517"/>
      <c r="C45" s="518"/>
      <c r="D45" s="519"/>
      <c r="E45" s="519"/>
      <c r="F45" s="521"/>
      <c r="G45" s="519"/>
      <c r="H45" s="521"/>
      <c r="I45" s="521"/>
    </row>
    <row r="46" spans="1:27" ht="18" x14ac:dyDescent="0.3">
      <c r="A46" s="460" t="s">
        <v>384</v>
      </c>
      <c r="B46" s="822" t="s">
        <v>404</v>
      </c>
      <c r="C46" s="822"/>
      <c r="D46" s="822"/>
      <c r="E46" s="822"/>
      <c r="F46" s="822"/>
      <c r="G46" s="822"/>
      <c r="H46" s="822"/>
      <c r="I46" s="822"/>
      <c r="J46" s="479"/>
      <c r="K46" s="479"/>
      <c r="L46" s="479"/>
      <c r="N46" s="841" t="s">
        <v>366</v>
      </c>
      <c r="O46" s="842"/>
      <c r="P46" s="842"/>
      <c r="Q46" s="843"/>
    </row>
    <row r="47" spans="1:27" x14ac:dyDescent="0.3">
      <c r="D47" s="487"/>
      <c r="E47" s="488"/>
      <c r="F47" s="463"/>
      <c r="H47" s="463"/>
      <c r="I47" s="463"/>
    </row>
    <row r="48" spans="1:27" ht="15.6" customHeight="1" x14ac:dyDescent="0.3">
      <c r="A48" s="460" t="s">
        <v>385</v>
      </c>
      <c r="B48" s="864" t="s">
        <v>211</v>
      </c>
      <c r="C48" s="865"/>
      <c r="D48" s="865"/>
      <c r="E48" s="865"/>
      <c r="F48" s="865"/>
      <c r="G48" s="865"/>
      <c r="H48" s="865"/>
      <c r="I48" s="866"/>
      <c r="K48" s="835" t="s">
        <v>99</v>
      </c>
      <c r="L48" s="836"/>
      <c r="N48" s="841" t="s">
        <v>170</v>
      </c>
      <c r="O48" s="842"/>
      <c r="P48" s="842"/>
      <c r="Q48" s="843"/>
    </row>
    <row r="49" spans="1:27" ht="14.4" customHeight="1" x14ac:dyDescent="0.3">
      <c r="B49" s="844" t="s">
        <v>341</v>
      </c>
      <c r="C49" s="524">
        <f>$C$24</f>
        <v>0</v>
      </c>
      <c r="D49" s="832" t="s">
        <v>344</v>
      </c>
      <c r="E49" s="846" t="s">
        <v>12</v>
      </c>
      <c r="F49" s="847"/>
      <c r="G49" s="846" t="s">
        <v>13</v>
      </c>
      <c r="H49" s="850"/>
      <c r="I49" s="832" t="s">
        <v>349</v>
      </c>
      <c r="K49" s="837"/>
      <c r="L49" s="838"/>
      <c r="N49" s="852" t="s">
        <v>12</v>
      </c>
      <c r="O49" s="854" t="s">
        <v>342</v>
      </c>
      <c r="P49" s="850"/>
      <c r="Q49" s="847"/>
    </row>
    <row r="50" spans="1:27" x14ac:dyDescent="0.3">
      <c r="B50" s="845"/>
      <c r="C50" s="489">
        <f>C49*60</f>
        <v>0</v>
      </c>
      <c r="D50" s="833"/>
      <c r="E50" s="848"/>
      <c r="F50" s="849"/>
      <c r="G50" s="848"/>
      <c r="H50" s="851"/>
      <c r="I50" s="833"/>
      <c r="K50" s="839"/>
      <c r="L50" s="840"/>
      <c r="N50" s="853"/>
      <c r="O50" s="855"/>
      <c r="P50" s="856"/>
      <c r="Q50" s="857"/>
    </row>
    <row r="51" spans="1:27" ht="43.2" x14ac:dyDescent="0.3">
      <c r="B51" s="490" t="s">
        <v>100</v>
      </c>
      <c r="C51" s="491" t="s">
        <v>343</v>
      </c>
      <c r="D51" s="834"/>
      <c r="E51" s="492" t="s">
        <v>345</v>
      </c>
      <c r="F51" s="493" t="s">
        <v>346</v>
      </c>
      <c r="G51" s="492" t="s">
        <v>347</v>
      </c>
      <c r="H51" s="491" t="s">
        <v>348</v>
      </c>
      <c r="I51" s="834"/>
      <c r="K51" s="490" t="s">
        <v>350</v>
      </c>
      <c r="L51" s="494" t="s">
        <v>51</v>
      </c>
      <c r="N51" s="490" t="s">
        <v>402</v>
      </c>
      <c r="O51" s="823" t="s">
        <v>402</v>
      </c>
      <c r="P51" s="824"/>
      <c r="Q51" s="825"/>
      <c r="S51" s="915" t="s">
        <v>50</v>
      </c>
      <c r="T51" s="915"/>
      <c r="U51" s="915" t="s">
        <v>397</v>
      </c>
      <c r="V51" s="915"/>
      <c r="W51" s="525"/>
      <c r="X51" s="525"/>
      <c r="Y51" s="495" t="s">
        <v>359</v>
      </c>
      <c r="Z51" s="496" t="s">
        <v>360</v>
      </c>
    </row>
    <row r="52" spans="1:27" x14ac:dyDescent="0.3">
      <c r="B52" s="497">
        <v>1</v>
      </c>
      <c r="C52" s="568"/>
      <c r="D52" s="498" t="str">
        <f>IF(C52="","",ROUND(C52/$C$24*7,0))</f>
        <v/>
      </c>
      <c r="E52" s="571"/>
      <c r="F52" s="499">
        <f>C52*E52</f>
        <v>0</v>
      </c>
      <c r="G52" s="571"/>
      <c r="H52" s="500">
        <f>C52*G52</f>
        <v>0</v>
      </c>
      <c r="I52" s="501">
        <f>C52*(E52+G52)</f>
        <v>0</v>
      </c>
      <c r="K52" s="574"/>
      <c r="L52" s="575"/>
      <c r="N52" s="580"/>
      <c r="O52" s="826"/>
      <c r="P52" s="827"/>
      <c r="Q52" s="828"/>
      <c r="S52" s="502">
        <f>N52*$D$11*365</f>
        <v>0</v>
      </c>
      <c r="T52" s="502">
        <f>O52*$D$14*365</f>
        <v>0</v>
      </c>
      <c r="U52" s="502">
        <f>N52*365*C52</f>
        <v>0</v>
      </c>
      <c r="V52" s="502">
        <f>O52*365*C52</f>
        <v>0</v>
      </c>
      <c r="W52" s="502"/>
      <c r="X52" s="502"/>
      <c r="Y52" s="503" t="e">
        <f>N52*D52*$C$32</f>
        <v>#VALUE!</v>
      </c>
      <c r="Z52" s="503" t="e">
        <f>O52*D52*$C$32</f>
        <v>#VALUE!</v>
      </c>
    </row>
    <row r="53" spans="1:27" x14ac:dyDescent="0.3">
      <c r="B53" s="497">
        <v>2</v>
      </c>
      <c r="C53" s="569"/>
      <c r="D53" s="498" t="str">
        <f t="shared" ref="D53:D56" si="10">IF(C53="","",ROUND(C53/$C$24*7,0))</f>
        <v/>
      </c>
      <c r="E53" s="572"/>
      <c r="F53" s="499">
        <f>C53*E53</f>
        <v>0</v>
      </c>
      <c r="G53" s="572"/>
      <c r="H53" s="500">
        <f>C53*G53</f>
        <v>0</v>
      </c>
      <c r="I53" s="501">
        <f>C53*(E53+G53)</f>
        <v>0</v>
      </c>
      <c r="K53" s="576"/>
      <c r="L53" s="577"/>
      <c r="N53" s="581"/>
      <c r="O53" s="829"/>
      <c r="P53" s="830"/>
      <c r="Q53" s="831"/>
      <c r="S53" s="502">
        <f t="shared" ref="S53:S56" si="11">N53*$D$11*365</f>
        <v>0</v>
      </c>
      <c r="T53" s="502">
        <f t="shared" ref="T53:T56" si="12">O53*$D$14*365</f>
        <v>0</v>
      </c>
      <c r="U53" s="502">
        <f t="shared" ref="U53:U56" si="13">N53*365*C53</f>
        <v>0</v>
      </c>
      <c r="V53" s="502">
        <f t="shared" ref="V53:V56" si="14">O53*365*C53</f>
        <v>0</v>
      </c>
      <c r="W53" s="502"/>
      <c r="X53" s="502"/>
      <c r="Y53" s="503" t="e">
        <f>N53*D53*$C$32</f>
        <v>#VALUE!</v>
      </c>
      <c r="Z53" s="503" t="e">
        <f>O53*D53*$C$32</f>
        <v>#VALUE!</v>
      </c>
    </row>
    <row r="54" spans="1:27" x14ac:dyDescent="0.3">
      <c r="B54" s="497">
        <v>3</v>
      </c>
      <c r="C54" s="569"/>
      <c r="D54" s="498" t="str">
        <f t="shared" si="10"/>
        <v/>
      </c>
      <c r="E54" s="572"/>
      <c r="F54" s="499">
        <f>C54*E54</f>
        <v>0</v>
      </c>
      <c r="G54" s="572"/>
      <c r="H54" s="500">
        <f>C54*G54</f>
        <v>0</v>
      </c>
      <c r="I54" s="501">
        <f>C54*(E54+G54)</f>
        <v>0</v>
      </c>
      <c r="K54" s="576"/>
      <c r="L54" s="577"/>
      <c r="N54" s="581"/>
      <c r="O54" s="829"/>
      <c r="P54" s="830"/>
      <c r="Q54" s="831"/>
      <c r="S54" s="502">
        <f t="shared" si="11"/>
        <v>0</v>
      </c>
      <c r="T54" s="502">
        <f t="shared" si="12"/>
        <v>0</v>
      </c>
      <c r="U54" s="502">
        <f t="shared" si="13"/>
        <v>0</v>
      </c>
      <c r="V54" s="502">
        <f t="shared" si="14"/>
        <v>0</v>
      </c>
      <c r="W54" s="502"/>
      <c r="X54" s="502"/>
      <c r="Y54" s="503" t="e">
        <f>N54*D54*$C$32</f>
        <v>#VALUE!</v>
      </c>
      <c r="Z54" s="503" t="e">
        <f>O54*D54*$C$32</f>
        <v>#VALUE!</v>
      </c>
    </row>
    <row r="55" spans="1:27" x14ac:dyDescent="0.3">
      <c r="B55" s="497">
        <v>4</v>
      </c>
      <c r="C55" s="569"/>
      <c r="D55" s="498" t="str">
        <f t="shared" si="10"/>
        <v/>
      </c>
      <c r="E55" s="572"/>
      <c r="F55" s="499">
        <f>C55*E55</f>
        <v>0</v>
      </c>
      <c r="G55" s="572"/>
      <c r="H55" s="500">
        <f>C55*G55</f>
        <v>0</v>
      </c>
      <c r="I55" s="501">
        <f>C55*(E55+G55)</f>
        <v>0</v>
      </c>
      <c r="K55" s="576"/>
      <c r="L55" s="577"/>
      <c r="N55" s="581"/>
      <c r="O55" s="829"/>
      <c r="P55" s="830"/>
      <c r="Q55" s="831"/>
      <c r="S55" s="502">
        <f t="shared" si="11"/>
        <v>0</v>
      </c>
      <c r="T55" s="502">
        <f t="shared" si="12"/>
        <v>0</v>
      </c>
      <c r="U55" s="502">
        <f t="shared" si="13"/>
        <v>0</v>
      </c>
      <c r="V55" s="502">
        <f t="shared" si="14"/>
        <v>0</v>
      </c>
      <c r="W55" s="502"/>
      <c r="X55" s="502"/>
      <c r="Y55" s="503" t="e">
        <f>N55*D55*$C$32</f>
        <v>#VALUE!</v>
      </c>
      <c r="Z55" s="503" t="e">
        <f>O55*D55*$C$32</f>
        <v>#VALUE!</v>
      </c>
    </row>
    <row r="56" spans="1:27" ht="15.6" customHeight="1" x14ac:dyDescent="0.3">
      <c r="B56" s="504">
        <v>5</v>
      </c>
      <c r="C56" s="570"/>
      <c r="D56" s="498" t="str">
        <f t="shared" si="10"/>
        <v/>
      </c>
      <c r="E56" s="573"/>
      <c r="F56" s="505">
        <f>C56*E56</f>
        <v>0</v>
      </c>
      <c r="G56" s="573"/>
      <c r="H56" s="506">
        <f>C56*G56</f>
        <v>0</v>
      </c>
      <c r="I56" s="507">
        <f>C56*(E56+G56)</f>
        <v>0</v>
      </c>
      <c r="K56" s="578"/>
      <c r="L56" s="579"/>
      <c r="N56" s="582"/>
      <c r="O56" s="861"/>
      <c r="P56" s="862"/>
      <c r="Q56" s="863"/>
      <c r="S56" s="502">
        <f t="shared" si="11"/>
        <v>0</v>
      </c>
      <c r="T56" s="502">
        <f t="shared" si="12"/>
        <v>0</v>
      </c>
      <c r="U56" s="502">
        <f t="shared" si="13"/>
        <v>0</v>
      </c>
      <c r="V56" s="502">
        <f t="shared" si="14"/>
        <v>0</v>
      </c>
      <c r="W56" s="502"/>
      <c r="X56" s="502"/>
      <c r="Y56" s="503" t="e">
        <f>N56*D56*$C$32</f>
        <v>#VALUE!</v>
      </c>
      <c r="Z56" s="503" t="e">
        <f>O56*D56*$C$32</f>
        <v>#VALUE!</v>
      </c>
    </row>
    <row r="57" spans="1:27" x14ac:dyDescent="0.3">
      <c r="B57" s="508" t="s">
        <v>351</v>
      </c>
      <c r="C57" s="509">
        <f>365/7</f>
        <v>52.142857142857146</v>
      </c>
      <c r="D57" s="510"/>
      <c r="E57" s="510">
        <f>SUM(E52:E56)</f>
        <v>0</v>
      </c>
      <c r="F57" s="511">
        <f>SUM(F52:F56)</f>
        <v>0</v>
      </c>
      <c r="G57" s="510">
        <f>SUM(G52:G56)</f>
        <v>0</v>
      </c>
      <c r="H57" s="511">
        <f>SUM(H52:H56)</f>
        <v>0</v>
      </c>
      <c r="I57" s="484">
        <f>SUM(I52:I56)</f>
        <v>0</v>
      </c>
      <c r="K57" s="512">
        <f>SUM(K52:K56)</f>
        <v>0</v>
      </c>
      <c r="L57" s="513">
        <f>SUM(L52:L56)</f>
        <v>0</v>
      </c>
      <c r="N57" s="514">
        <f>SUM(N52:N56)</f>
        <v>0</v>
      </c>
      <c r="O57" s="858">
        <f>SUM(O52:O56)</f>
        <v>0</v>
      </c>
      <c r="P57" s="859"/>
      <c r="Q57" s="860"/>
      <c r="S57" s="515">
        <f>SUM(S52:S56)</f>
        <v>0</v>
      </c>
      <c r="T57" s="515">
        <f>SUM(T52:T56)</f>
        <v>0</v>
      </c>
      <c r="U57" s="515">
        <f>SUM(U52:U56)</f>
        <v>0</v>
      </c>
      <c r="V57" s="515">
        <f>SUM(V52:V56)</f>
        <v>0</v>
      </c>
      <c r="W57" s="515"/>
      <c r="X57" s="515"/>
      <c r="Y57" s="516" t="e">
        <f>SUM(Y52:Y56)</f>
        <v>#VALUE!</v>
      </c>
      <c r="Z57" s="516" t="e">
        <f>SUM(Z52:Z56)</f>
        <v>#VALUE!</v>
      </c>
    </row>
    <row r="58" spans="1:27" x14ac:dyDescent="0.3">
      <c r="B58" s="517"/>
      <c r="C58" s="518"/>
      <c r="D58" s="519"/>
      <c r="E58" s="520"/>
      <c r="F58" s="521"/>
      <c r="G58" s="519"/>
      <c r="H58" s="520"/>
      <c r="I58" s="521"/>
      <c r="S58" s="914" t="s">
        <v>307</v>
      </c>
      <c r="T58" s="914"/>
      <c r="U58" s="914"/>
      <c r="V58" s="515">
        <f>SUM(S57:V57)</f>
        <v>0</v>
      </c>
      <c r="W58" s="515"/>
      <c r="X58" s="515"/>
      <c r="Y58" s="522" t="e">
        <f>Y57/60</f>
        <v>#VALUE!</v>
      </c>
      <c r="Z58" s="522" t="e">
        <f>Z57/60</f>
        <v>#VALUE!</v>
      </c>
      <c r="AA58" s="523" t="e">
        <f>SUM(Y58:Z58)</f>
        <v>#VALUE!</v>
      </c>
    </row>
    <row r="59" spans="1:27" ht="15.6" customHeight="1" x14ac:dyDescent="0.3">
      <c r="A59" s="460" t="s">
        <v>386</v>
      </c>
      <c r="B59" s="864" t="s">
        <v>361</v>
      </c>
      <c r="C59" s="865"/>
      <c r="D59" s="865"/>
      <c r="E59" s="865"/>
      <c r="F59" s="865"/>
      <c r="G59" s="865"/>
      <c r="H59" s="865"/>
      <c r="I59" s="866"/>
      <c r="K59" s="835" t="s">
        <v>99</v>
      </c>
      <c r="L59" s="836"/>
      <c r="N59" s="841" t="s">
        <v>352</v>
      </c>
      <c r="O59" s="842"/>
      <c r="P59" s="842"/>
      <c r="Q59" s="843"/>
    </row>
    <row r="60" spans="1:27" ht="14.4" customHeight="1" x14ac:dyDescent="0.3">
      <c r="B60" s="844" t="s">
        <v>341</v>
      </c>
      <c r="C60" s="524">
        <f>$C$24</f>
        <v>0</v>
      </c>
      <c r="D60" s="832" t="s">
        <v>344</v>
      </c>
      <c r="E60" s="846" t="s">
        <v>12</v>
      </c>
      <c r="F60" s="847"/>
      <c r="G60" s="846" t="s">
        <v>13</v>
      </c>
      <c r="H60" s="850"/>
      <c r="I60" s="832" t="s">
        <v>349</v>
      </c>
      <c r="K60" s="837"/>
      <c r="L60" s="838"/>
      <c r="N60" s="852" t="s">
        <v>12</v>
      </c>
      <c r="O60" s="854" t="s">
        <v>342</v>
      </c>
      <c r="P60" s="850"/>
      <c r="Q60" s="847"/>
    </row>
    <row r="61" spans="1:27" x14ac:dyDescent="0.3">
      <c r="B61" s="845"/>
      <c r="C61" s="489">
        <f>C60*60</f>
        <v>0</v>
      </c>
      <c r="D61" s="833"/>
      <c r="E61" s="848"/>
      <c r="F61" s="849"/>
      <c r="G61" s="848"/>
      <c r="H61" s="851"/>
      <c r="I61" s="833"/>
      <c r="K61" s="839"/>
      <c r="L61" s="840"/>
      <c r="N61" s="853"/>
      <c r="O61" s="855"/>
      <c r="P61" s="856"/>
      <c r="Q61" s="857"/>
    </row>
    <row r="62" spans="1:27" ht="43.2" x14ac:dyDescent="0.3">
      <c r="B62" s="490" t="s">
        <v>100</v>
      </c>
      <c r="C62" s="491" t="s">
        <v>343</v>
      </c>
      <c r="D62" s="834"/>
      <c r="E62" s="492" t="s">
        <v>345</v>
      </c>
      <c r="F62" s="493" t="s">
        <v>346</v>
      </c>
      <c r="G62" s="492" t="s">
        <v>347</v>
      </c>
      <c r="H62" s="491" t="s">
        <v>348</v>
      </c>
      <c r="I62" s="834"/>
      <c r="K62" s="490" t="s">
        <v>350</v>
      </c>
      <c r="L62" s="494" t="s">
        <v>51</v>
      </c>
      <c r="N62" s="490" t="s">
        <v>402</v>
      </c>
      <c r="O62" s="823" t="s">
        <v>402</v>
      </c>
      <c r="P62" s="824"/>
      <c r="Q62" s="825"/>
      <c r="S62" s="915" t="s">
        <v>50</v>
      </c>
      <c r="T62" s="915"/>
      <c r="U62" s="915" t="s">
        <v>397</v>
      </c>
      <c r="V62" s="915"/>
      <c r="W62" s="525"/>
      <c r="X62" s="525"/>
      <c r="Y62" s="495" t="s">
        <v>359</v>
      </c>
      <c r="Z62" s="496" t="s">
        <v>360</v>
      </c>
    </row>
    <row r="63" spans="1:27" x14ac:dyDescent="0.3">
      <c r="B63" s="497">
        <v>1</v>
      </c>
      <c r="C63" s="568"/>
      <c r="D63" s="498" t="str">
        <f>IF(C63="","",ROUND(C63/$C$35*7,0))</f>
        <v/>
      </c>
      <c r="E63" s="571"/>
      <c r="F63" s="499">
        <f>C63*E63</f>
        <v>0</v>
      </c>
      <c r="G63" s="571"/>
      <c r="H63" s="500">
        <f>C63*G63</f>
        <v>0</v>
      </c>
      <c r="I63" s="501">
        <f>C63*(E63+G63)</f>
        <v>0</v>
      </c>
      <c r="K63" s="574"/>
      <c r="L63" s="575"/>
      <c r="N63" s="580"/>
      <c r="O63" s="826"/>
      <c r="P63" s="827"/>
      <c r="Q63" s="828"/>
      <c r="S63" s="502">
        <f>N63*$D$11*365</f>
        <v>0</v>
      </c>
      <c r="T63" s="502">
        <f>O63*$D$14*365</f>
        <v>0</v>
      </c>
      <c r="U63" s="502">
        <f>N63*365*C63</f>
        <v>0</v>
      </c>
      <c r="V63" s="502">
        <f>O63*365*C63</f>
        <v>0</v>
      </c>
      <c r="W63" s="502"/>
      <c r="X63" s="502"/>
      <c r="Y63" s="503" t="e">
        <f>N63*D63*$C$32</f>
        <v>#VALUE!</v>
      </c>
      <c r="Z63" s="503" t="e">
        <f>O63*D63*$C$32</f>
        <v>#VALUE!</v>
      </c>
    </row>
    <row r="64" spans="1:27" x14ac:dyDescent="0.3">
      <c r="B64" s="497">
        <v>2</v>
      </c>
      <c r="C64" s="569"/>
      <c r="D64" s="498" t="str">
        <f t="shared" ref="D64:D67" si="15">IF(C64="","",ROUND(C64/$C$35*7,0))</f>
        <v/>
      </c>
      <c r="E64" s="572"/>
      <c r="F64" s="499">
        <f>C64*E64</f>
        <v>0</v>
      </c>
      <c r="G64" s="572"/>
      <c r="H64" s="500">
        <f>C64*G64</f>
        <v>0</v>
      </c>
      <c r="I64" s="501">
        <f>C64*(E64+G64)</f>
        <v>0</v>
      </c>
      <c r="K64" s="576"/>
      <c r="L64" s="577"/>
      <c r="N64" s="581"/>
      <c r="O64" s="829"/>
      <c r="P64" s="830"/>
      <c r="Q64" s="831"/>
      <c r="S64" s="502">
        <f t="shared" ref="S64:S67" si="16">N64*$D$11*365</f>
        <v>0</v>
      </c>
      <c r="T64" s="502">
        <f t="shared" ref="T64:T67" si="17">O64*$D$14*365</f>
        <v>0</v>
      </c>
      <c r="U64" s="502">
        <f t="shared" ref="U64:U67" si="18">N64*365*C64</f>
        <v>0</v>
      </c>
      <c r="V64" s="502">
        <f t="shared" ref="V64:V67" si="19">O64*365*C64</f>
        <v>0</v>
      </c>
      <c r="W64" s="502"/>
      <c r="X64" s="502"/>
      <c r="Y64" s="503" t="e">
        <f>N64*D64*$C$32</f>
        <v>#VALUE!</v>
      </c>
      <c r="Z64" s="503" t="e">
        <f>O64*D64*$C$32</f>
        <v>#VALUE!</v>
      </c>
    </row>
    <row r="65" spans="1:27" x14ac:dyDescent="0.3">
      <c r="B65" s="497">
        <v>3</v>
      </c>
      <c r="C65" s="569"/>
      <c r="D65" s="498" t="str">
        <f t="shared" si="15"/>
        <v/>
      </c>
      <c r="E65" s="572"/>
      <c r="F65" s="499">
        <f>C65*E65</f>
        <v>0</v>
      </c>
      <c r="G65" s="572"/>
      <c r="H65" s="500">
        <f>C65*G65</f>
        <v>0</v>
      </c>
      <c r="I65" s="501">
        <f>C65*(E65+G65)</f>
        <v>0</v>
      </c>
      <c r="K65" s="576"/>
      <c r="L65" s="577"/>
      <c r="N65" s="581"/>
      <c r="O65" s="829"/>
      <c r="P65" s="830"/>
      <c r="Q65" s="831"/>
      <c r="S65" s="502">
        <f t="shared" si="16"/>
        <v>0</v>
      </c>
      <c r="T65" s="502">
        <f t="shared" si="17"/>
        <v>0</v>
      </c>
      <c r="U65" s="502">
        <f t="shared" si="18"/>
        <v>0</v>
      </c>
      <c r="V65" s="502">
        <f t="shared" si="19"/>
        <v>0</v>
      </c>
      <c r="W65" s="502"/>
      <c r="X65" s="502"/>
      <c r="Y65" s="503" t="e">
        <f>N65*D65*$C$32</f>
        <v>#VALUE!</v>
      </c>
      <c r="Z65" s="503" t="e">
        <f>O65*D65*$C$32</f>
        <v>#VALUE!</v>
      </c>
    </row>
    <row r="66" spans="1:27" x14ac:dyDescent="0.3">
      <c r="B66" s="497">
        <v>4</v>
      </c>
      <c r="C66" s="569"/>
      <c r="D66" s="498" t="str">
        <f t="shared" si="15"/>
        <v/>
      </c>
      <c r="E66" s="572"/>
      <c r="F66" s="499">
        <f>C66*E66</f>
        <v>0</v>
      </c>
      <c r="G66" s="572"/>
      <c r="H66" s="500">
        <f>C66*G66</f>
        <v>0</v>
      </c>
      <c r="I66" s="501">
        <f>C66*(E66+G66)</f>
        <v>0</v>
      </c>
      <c r="K66" s="576"/>
      <c r="L66" s="577"/>
      <c r="N66" s="581"/>
      <c r="O66" s="829"/>
      <c r="P66" s="830"/>
      <c r="Q66" s="831"/>
      <c r="S66" s="502">
        <f t="shared" si="16"/>
        <v>0</v>
      </c>
      <c r="T66" s="502">
        <f t="shared" si="17"/>
        <v>0</v>
      </c>
      <c r="U66" s="502">
        <f t="shared" si="18"/>
        <v>0</v>
      </c>
      <c r="V66" s="502">
        <f t="shared" si="19"/>
        <v>0</v>
      </c>
      <c r="W66" s="502"/>
      <c r="X66" s="502"/>
      <c r="Y66" s="503" t="e">
        <f>N66*D66*$C$32</f>
        <v>#VALUE!</v>
      </c>
      <c r="Z66" s="503" t="e">
        <f>O66*D66*$C$32</f>
        <v>#VALUE!</v>
      </c>
    </row>
    <row r="67" spans="1:27" ht="15.6" customHeight="1" x14ac:dyDescent="0.3">
      <c r="B67" s="504">
        <v>5</v>
      </c>
      <c r="C67" s="570"/>
      <c r="D67" s="498" t="str">
        <f t="shared" si="15"/>
        <v/>
      </c>
      <c r="E67" s="573"/>
      <c r="F67" s="505">
        <f>C67*E67</f>
        <v>0</v>
      </c>
      <c r="G67" s="573"/>
      <c r="H67" s="506">
        <f>C67*G67</f>
        <v>0</v>
      </c>
      <c r="I67" s="507">
        <f>C67*(E67+G67)</f>
        <v>0</v>
      </c>
      <c r="K67" s="578"/>
      <c r="L67" s="579"/>
      <c r="N67" s="582"/>
      <c r="O67" s="861"/>
      <c r="P67" s="862"/>
      <c r="Q67" s="863"/>
      <c r="S67" s="502">
        <f t="shared" si="16"/>
        <v>0</v>
      </c>
      <c r="T67" s="502">
        <f t="shared" si="17"/>
        <v>0</v>
      </c>
      <c r="U67" s="502">
        <f t="shared" si="18"/>
        <v>0</v>
      </c>
      <c r="V67" s="502">
        <f t="shared" si="19"/>
        <v>0</v>
      </c>
      <c r="W67" s="502"/>
      <c r="X67" s="502"/>
      <c r="Y67" s="503" t="e">
        <f>N67*D67*$C$32</f>
        <v>#VALUE!</v>
      </c>
      <c r="Z67" s="503" t="e">
        <f>O67*D67*$C$32</f>
        <v>#VALUE!</v>
      </c>
    </row>
    <row r="68" spans="1:27" x14ac:dyDescent="0.3">
      <c r="B68" s="508" t="s">
        <v>351</v>
      </c>
      <c r="C68" s="509">
        <f>365/7</f>
        <v>52.142857142857146</v>
      </c>
      <c r="D68" s="510"/>
      <c r="E68" s="510">
        <f>SUM(E63:E67)</f>
        <v>0</v>
      </c>
      <c r="F68" s="511">
        <f>SUM(F63:F67)</f>
        <v>0</v>
      </c>
      <c r="G68" s="510">
        <f>SUM(G63:G67)</f>
        <v>0</v>
      </c>
      <c r="H68" s="511">
        <f>SUM(H63:H67)</f>
        <v>0</v>
      </c>
      <c r="I68" s="484">
        <f>SUM(I63:I67)</f>
        <v>0</v>
      </c>
      <c r="K68" s="512">
        <f>SUM(K63:K67)</f>
        <v>0</v>
      </c>
      <c r="L68" s="513">
        <f>SUM(L63:L67)</f>
        <v>0</v>
      </c>
      <c r="N68" s="514">
        <f>SUM(N63:N67)</f>
        <v>0</v>
      </c>
      <c r="O68" s="858">
        <f>SUM(O63:O67)</f>
        <v>0</v>
      </c>
      <c r="P68" s="859"/>
      <c r="Q68" s="860"/>
      <c r="S68" s="515">
        <f>SUM(S63:S67)</f>
        <v>0</v>
      </c>
      <c r="T68" s="515">
        <f>SUM(T63:T67)</f>
        <v>0</v>
      </c>
      <c r="U68" s="515">
        <f>SUM(U63:U67)</f>
        <v>0</v>
      </c>
      <c r="V68" s="515">
        <f>SUM(V63:V67)</f>
        <v>0</v>
      </c>
      <c r="W68" s="515"/>
      <c r="X68" s="515"/>
      <c r="Y68" s="516" t="e">
        <f>SUM(Y63:Y67)</f>
        <v>#VALUE!</v>
      </c>
      <c r="Z68" s="516" t="e">
        <f>SUM(Z63:Z67)</f>
        <v>#VALUE!</v>
      </c>
      <c r="AA68" s="523"/>
    </row>
    <row r="69" spans="1:27" x14ac:dyDescent="0.3">
      <c r="B69" s="526"/>
      <c r="C69" s="527"/>
      <c r="D69" s="519"/>
      <c r="E69" s="519"/>
      <c r="F69" s="521"/>
      <c r="G69" s="519"/>
      <c r="H69" s="521"/>
      <c r="I69" s="521"/>
      <c r="K69" s="528"/>
      <c r="L69" s="528"/>
      <c r="N69" s="529"/>
      <c r="O69" s="529"/>
      <c r="P69" s="529"/>
      <c r="Q69" s="529"/>
      <c r="S69" s="914" t="s">
        <v>307</v>
      </c>
      <c r="T69" s="914"/>
      <c r="U69" s="914"/>
      <c r="V69" s="515">
        <f>SUM(S68:V68)</f>
        <v>0</v>
      </c>
      <c r="W69" s="515"/>
      <c r="X69" s="515"/>
      <c r="Y69" s="522" t="e">
        <f>Y68/60</f>
        <v>#VALUE!</v>
      </c>
      <c r="Z69" s="522" t="e">
        <f>Z68/60</f>
        <v>#VALUE!</v>
      </c>
      <c r="AA69" s="523" t="e">
        <f>SUM(Y69:Z69)</f>
        <v>#VALUE!</v>
      </c>
    </row>
    <row r="70" spans="1:27" x14ac:dyDescent="0.3">
      <c r="B70" s="526"/>
      <c r="C70" s="527"/>
      <c r="D70" s="519"/>
      <c r="E70" s="519"/>
      <c r="F70" s="521"/>
      <c r="G70" s="519"/>
      <c r="H70" s="521"/>
      <c r="I70" s="521"/>
      <c r="K70" s="528"/>
      <c r="L70" s="528"/>
      <c r="N70" s="529"/>
      <c r="O70" s="529"/>
      <c r="P70" s="529"/>
      <c r="Q70" s="529"/>
      <c r="Y70" s="516"/>
      <c r="Z70" s="516"/>
    </row>
    <row r="71" spans="1:27" ht="18" x14ac:dyDescent="0.3">
      <c r="A71" s="460" t="s">
        <v>387</v>
      </c>
      <c r="B71" s="822" t="s">
        <v>405</v>
      </c>
      <c r="C71" s="822"/>
      <c r="D71" s="822"/>
      <c r="E71" s="822"/>
      <c r="F71" s="822"/>
      <c r="G71" s="822"/>
      <c r="H71" s="822"/>
      <c r="I71" s="822"/>
      <c r="J71" s="479"/>
      <c r="K71" s="479"/>
      <c r="L71" s="479"/>
      <c r="N71" s="841" t="s">
        <v>366</v>
      </c>
      <c r="O71" s="842"/>
      <c r="P71" s="842"/>
      <c r="Q71" s="843"/>
    </row>
    <row r="72" spans="1:27" x14ac:dyDescent="0.3">
      <c r="D72" s="487"/>
      <c r="E72" s="488"/>
      <c r="F72" s="463"/>
      <c r="H72" s="463"/>
      <c r="I72" s="463"/>
    </row>
    <row r="73" spans="1:27" ht="15.6" customHeight="1" x14ac:dyDescent="0.3">
      <c r="A73" s="460" t="s">
        <v>388</v>
      </c>
      <c r="B73" s="864" t="s">
        <v>211</v>
      </c>
      <c r="C73" s="865"/>
      <c r="D73" s="865"/>
      <c r="E73" s="865"/>
      <c r="F73" s="865"/>
      <c r="G73" s="865"/>
      <c r="H73" s="865"/>
      <c r="I73" s="866"/>
      <c r="K73" s="835" t="s">
        <v>99</v>
      </c>
      <c r="L73" s="836"/>
      <c r="N73" s="841" t="s">
        <v>170</v>
      </c>
      <c r="O73" s="842"/>
      <c r="P73" s="842"/>
      <c r="Q73" s="843"/>
    </row>
    <row r="74" spans="1:27" ht="14.4" customHeight="1" x14ac:dyDescent="0.3">
      <c r="B74" s="844" t="s">
        <v>341</v>
      </c>
      <c r="C74" s="524">
        <f>$C$24</f>
        <v>0</v>
      </c>
      <c r="D74" s="832" t="s">
        <v>344</v>
      </c>
      <c r="E74" s="846" t="s">
        <v>12</v>
      </c>
      <c r="F74" s="847"/>
      <c r="G74" s="846" t="s">
        <v>13</v>
      </c>
      <c r="H74" s="850"/>
      <c r="I74" s="832" t="s">
        <v>349</v>
      </c>
      <c r="K74" s="837"/>
      <c r="L74" s="838"/>
      <c r="N74" s="852" t="s">
        <v>12</v>
      </c>
      <c r="O74" s="854" t="s">
        <v>342</v>
      </c>
      <c r="P74" s="850"/>
      <c r="Q74" s="847"/>
    </row>
    <row r="75" spans="1:27" x14ac:dyDescent="0.3">
      <c r="B75" s="845"/>
      <c r="C75" s="489">
        <f>C74*60</f>
        <v>0</v>
      </c>
      <c r="D75" s="833"/>
      <c r="E75" s="848"/>
      <c r="F75" s="849"/>
      <c r="G75" s="848"/>
      <c r="H75" s="851"/>
      <c r="I75" s="833"/>
      <c r="K75" s="839"/>
      <c r="L75" s="840"/>
      <c r="N75" s="853"/>
      <c r="O75" s="855"/>
      <c r="P75" s="856"/>
      <c r="Q75" s="857"/>
    </row>
    <row r="76" spans="1:27" ht="43.2" x14ac:dyDescent="0.3">
      <c r="B76" s="490" t="s">
        <v>100</v>
      </c>
      <c r="C76" s="491" t="s">
        <v>343</v>
      </c>
      <c r="D76" s="834"/>
      <c r="E76" s="492" t="s">
        <v>345</v>
      </c>
      <c r="F76" s="493" t="s">
        <v>346</v>
      </c>
      <c r="G76" s="492" t="s">
        <v>347</v>
      </c>
      <c r="H76" s="491" t="s">
        <v>348</v>
      </c>
      <c r="I76" s="834"/>
      <c r="K76" s="490" t="s">
        <v>350</v>
      </c>
      <c r="L76" s="494" t="s">
        <v>51</v>
      </c>
      <c r="N76" s="490" t="s">
        <v>402</v>
      </c>
      <c r="O76" s="823" t="s">
        <v>402</v>
      </c>
      <c r="P76" s="824"/>
      <c r="Q76" s="825"/>
      <c r="S76" s="915" t="s">
        <v>50</v>
      </c>
      <c r="T76" s="915"/>
      <c r="U76" s="915" t="s">
        <v>397</v>
      </c>
      <c r="V76" s="915"/>
      <c r="W76" s="525"/>
      <c r="X76" s="525"/>
      <c r="Y76" s="495" t="s">
        <v>359</v>
      </c>
      <c r="Z76" s="496" t="s">
        <v>360</v>
      </c>
    </row>
    <row r="77" spans="1:27" x14ac:dyDescent="0.3">
      <c r="B77" s="497">
        <v>1</v>
      </c>
      <c r="C77" s="568"/>
      <c r="D77" s="498" t="str">
        <f>IF(C77="","",ROUND(C77/$C$24*7,0))</f>
        <v/>
      </c>
      <c r="E77" s="571"/>
      <c r="F77" s="499">
        <f>C77*E77</f>
        <v>0</v>
      </c>
      <c r="G77" s="571"/>
      <c r="H77" s="500">
        <f>C77*G77</f>
        <v>0</v>
      </c>
      <c r="I77" s="501">
        <f>C77*(E77+G77)</f>
        <v>0</v>
      </c>
      <c r="K77" s="574"/>
      <c r="L77" s="575"/>
      <c r="N77" s="580"/>
      <c r="O77" s="826"/>
      <c r="P77" s="827"/>
      <c r="Q77" s="828"/>
      <c r="S77" s="502">
        <f>N77*$D$11*365</f>
        <v>0</v>
      </c>
      <c r="T77" s="502">
        <f>O77*$D$14*365</f>
        <v>0</v>
      </c>
      <c r="U77" s="502">
        <f>N77*365*C77</f>
        <v>0</v>
      </c>
      <c r="V77" s="502">
        <f>O77*365*C77</f>
        <v>0</v>
      </c>
      <c r="W77" s="502"/>
      <c r="X77" s="502"/>
      <c r="Y77" s="503" t="e">
        <f>N77*D77*$C$32</f>
        <v>#VALUE!</v>
      </c>
      <c r="Z77" s="503" t="e">
        <f>O77*D77*$C$32</f>
        <v>#VALUE!</v>
      </c>
    </row>
    <row r="78" spans="1:27" x14ac:dyDescent="0.3">
      <c r="B78" s="497">
        <v>2</v>
      </c>
      <c r="C78" s="569"/>
      <c r="D78" s="498" t="str">
        <f t="shared" ref="D78:D81" si="20">IF(C78="","",ROUND(C78/$C$24*7,0))</f>
        <v/>
      </c>
      <c r="E78" s="572"/>
      <c r="F78" s="499">
        <f>C78*E78</f>
        <v>0</v>
      </c>
      <c r="G78" s="572"/>
      <c r="H78" s="500">
        <f>C78*G78</f>
        <v>0</v>
      </c>
      <c r="I78" s="501">
        <f>C78*(E78+G78)</f>
        <v>0</v>
      </c>
      <c r="K78" s="576"/>
      <c r="L78" s="577"/>
      <c r="N78" s="581"/>
      <c r="O78" s="829"/>
      <c r="P78" s="830"/>
      <c r="Q78" s="831"/>
      <c r="S78" s="502">
        <f t="shared" ref="S78:S81" si="21">N78*$D$11*365</f>
        <v>0</v>
      </c>
      <c r="T78" s="502">
        <f t="shared" ref="T78:T81" si="22">O78*$D$14*365</f>
        <v>0</v>
      </c>
      <c r="U78" s="502">
        <f t="shared" ref="U78:U81" si="23">N78*365*C78</f>
        <v>0</v>
      </c>
      <c r="V78" s="502">
        <f t="shared" ref="V78:V81" si="24">O78*365*C78</f>
        <v>0</v>
      </c>
      <c r="W78" s="502"/>
      <c r="X78" s="502"/>
      <c r="Y78" s="503" t="e">
        <f>N78*D78*$C$32</f>
        <v>#VALUE!</v>
      </c>
      <c r="Z78" s="503" t="e">
        <f>O78*D78*$C$32</f>
        <v>#VALUE!</v>
      </c>
    </row>
    <row r="79" spans="1:27" x14ac:dyDescent="0.3">
      <c r="B79" s="497">
        <v>3</v>
      </c>
      <c r="C79" s="569"/>
      <c r="D79" s="498" t="str">
        <f t="shared" si="20"/>
        <v/>
      </c>
      <c r="E79" s="572"/>
      <c r="F79" s="499">
        <f>C79*E79</f>
        <v>0</v>
      </c>
      <c r="G79" s="572"/>
      <c r="H79" s="500">
        <f>C79*G79</f>
        <v>0</v>
      </c>
      <c r="I79" s="501">
        <f>C79*(E79+G79)</f>
        <v>0</v>
      </c>
      <c r="K79" s="576"/>
      <c r="L79" s="577"/>
      <c r="N79" s="581"/>
      <c r="O79" s="829"/>
      <c r="P79" s="830"/>
      <c r="Q79" s="831"/>
      <c r="S79" s="502">
        <f t="shared" si="21"/>
        <v>0</v>
      </c>
      <c r="T79" s="502">
        <f t="shared" si="22"/>
        <v>0</v>
      </c>
      <c r="U79" s="502">
        <f t="shared" si="23"/>
        <v>0</v>
      </c>
      <c r="V79" s="502">
        <f t="shared" si="24"/>
        <v>0</v>
      </c>
      <c r="W79" s="502"/>
      <c r="X79" s="502"/>
      <c r="Y79" s="503" t="e">
        <f>N79*D79*$C$32</f>
        <v>#VALUE!</v>
      </c>
      <c r="Z79" s="503" t="e">
        <f>O79*D79*$C$32</f>
        <v>#VALUE!</v>
      </c>
    </row>
    <row r="80" spans="1:27" x14ac:dyDescent="0.3">
      <c r="B80" s="497">
        <v>4</v>
      </c>
      <c r="C80" s="569"/>
      <c r="D80" s="498" t="str">
        <f t="shared" si="20"/>
        <v/>
      </c>
      <c r="E80" s="572"/>
      <c r="F80" s="499">
        <f>C80*E80</f>
        <v>0</v>
      </c>
      <c r="G80" s="572"/>
      <c r="H80" s="500">
        <f>C80*G80</f>
        <v>0</v>
      </c>
      <c r="I80" s="501">
        <f>C80*(E80+G80)</f>
        <v>0</v>
      </c>
      <c r="K80" s="576"/>
      <c r="L80" s="577"/>
      <c r="N80" s="581"/>
      <c r="O80" s="829"/>
      <c r="P80" s="830"/>
      <c r="Q80" s="831"/>
      <c r="S80" s="502">
        <f t="shared" si="21"/>
        <v>0</v>
      </c>
      <c r="T80" s="502">
        <f t="shared" si="22"/>
        <v>0</v>
      </c>
      <c r="U80" s="502">
        <f t="shared" si="23"/>
        <v>0</v>
      </c>
      <c r="V80" s="502">
        <f t="shared" si="24"/>
        <v>0</v>
      </c>
      <c r="W80" s="502"/>
      <c r="X80" s="502"/>
      <c r="Y80" s="503" t="e">
        <f>N80*D80*$C$32</f>
        <v>#VALUE!</v>
      </c>
      <c r="Z80" s="503" t="e">
        <f>O80*D80*$C$32</f>
        <v>#VALUE!</v>
      </c>
    </row>
    <row r="81" spans="1:27" ht="15.6" customHeight="1" x14ac:dyDescent="0.3">
      <c r="B81" s="504">
        <v>5</v>
      </c>
      <c r="C81" s="570"/>
      <c r="D81" s="498" t="str">
        <f t="shared" si="20"/>
        <v/>
      </c>
      <c r="E81" s="573"/>
      <c r="F81" s="505">
        <f>C81*E81</f>
        <v>0</v>
      </c>
      <c r="G81" s="573"/>
      <c r="H81" s="506">
        <f>C81*G81</f>
        <v>0</v>
      </c>
      <c r="I81" s="507">
        <f>C81*(E81+G81)</f>
        <v>0</v>
      </c>
      <c r="K81" s="578"/>
      <c r="L81" s="579"/>
      <c r="N81" s="582"/>
      <c r="O81" s="861"/>
      <c r="P81" s="862"/>
      <c r="Q81" s="863"/>
      <c r="S81" s="502">
        <f t="shared" si="21"/>
        <v>0</v>
      </c>
      <c r="T81" s="502">
        <f t="shared" si="22"/>
        <v>0</v>
      </c>
      <c r="U81" s="502">
        <f t="shared" si="23"/>
        <v>0</v>
      </c>
      <c r="V81" s="502">
        <f t="shared" si="24"/>
        <v>0</v>
      </c>
      <c r="W81" s="502"/>
      <c r="X81" s="502"/>
      <c r="Y81" s="503" t="e">
        <f>N81*D81*$C$32</f>
        <v>#VALUE!</v>
      </c>
      <c r="Z81" s="503" t="e">
        <f>O81*D81*$C$32</f>
        <v>#VALUE!</v>
      </c>
    </row>
    <row r="82" spans="1:27" x14ac:dyDescent="0.3">
      <c r="B82" s="508" t="s">
        <v>351</v>
      </c>
      <c r="C82" s="509">
        <f>365/7</f>
        <v>52.142857142857146</v>
      </c>
      <c r="D82" s="510"/>
      <c r="E82" s="510">
        <f>SUM(E77:E81)</f>
        <v>0</v>
      </c>
      <c r="F82" s="511">
        <f>SUM(F77:F81)</f>
        <v>0</v>
      </c>
      <c r="G82" s="510">
        <f>SUM(G77:G81)</f>
        <v>0</v>
      </c>
      <c r="H82" s="511">
        <f>SUM(H77:H81)</f>
        <v>0</v>
      </c>
      <c r="I82" s="484">
        <f>SUM(I77:I81)</f>
        <v>0</v>
      </c>
      <c r="K82" s="512">
        <f>SUM(K77:K81)</f>
        <v>0</v>
      </c>
      <c r="L82" s="513">
        <f>SUM(L77:L81)</f>
        <v>0</v>
      </c>
      <c r="N82" s="514">
        <f>SUM(N77:N81)</f>
        <v>0</v>
      </c>
      <c r="O82" s="858">
        <f>SUM(O77:O81)</f>
        <v>0</v>
      </c>
      <c r="P82" s="859"/>
      <c r="Q82" s="860"/>
      <c r="S82" s="515">
        <f>SUM(S77:S81)</f>
        <v>0</v>
      </c>
      <c r="T82" s="515">
        <f>SUM(T77:T81)</f>
        <v>0</v>
      </c>
      <c r="U82" s="515">
        <f>SUM(U77:U81)</f>
        <v>0</v>
      </c>
      <c r="V82" s="515">
        <f>SUM(V77:V81)</f>
        <v>0</v>
      </c>
      <c r="W82" s="515"/>
      <c r="X82" s="515"/>
      <c r="Y82" s="516" t="e">
        <f>SUM(Y77:Y81)</f>
        <v>#VALUE!</v>
      </c>
      <c r="Z82" s="516" t="e">
        <f>SUM(Z77:Z81)</f>
        <v>#VALUE!</v>
      </c>
    </row>
    <row r="83" spans="1:27" x14ac:dyDescent="0.3">
      <c r="B83" s="517"/>
      <c r="C83" s="518"/>
      <c r="D83" s="519"/>
      <c r="E83" s="520"/>
      <c r="F83" s="521"/>
      <c r="G83" s="519"/>
      <c r="H83" s="520"/>
      <c r="I83" s="521"/>
      <c r="S83" s="914" t="s">
        <v>307</v>
      </c>
      <c r="T83" s="914"/>
      <c r="U83" s="914"/>
      <c r="V83" s="515">
        <f>SUM(S82:V82)</f>
        <v>0</v>
      </c>
      <c r="W83" s="515"/>
      <c r="X83" s="515"/>
      <c r="Y83" s="522" t="e">
        <f>Y82/60</f>
        <v>#VALUE!</v>
      </c>
      <c r="Z83" s="522" t="e">
        <f>Z82/60</f>
        <v>#VALUE!</v>
      </c>
      <c r="AA83" s="523" t="e">
        <f>SUM(Y83:Z83)</f>
        <v>#VALUE!</v>
      </c>
    </row>
    <row r="84" spans="1:27" ht="15.6" customHeight="1" x14ac:dyDescent="0.3">
      <c r="A84" s="460" t="s">
        <v>389</v>
      </c>
      <c r="B84" s="864" t="s">
        <v>361</v>
      </c>
      <c r="C84" s="865"/>
      <c r="D84" s="865"/>
      <c r="E84" s="865"/>
      <c r="F84" s="865"/>
      <c r="G84" s="865"/>
      <c r="H84" s="865"/>
      <c r="I84" s="866"/>
      <c r="K84" s="835" t="s">
        <v>99</v>
      </c>
      <c r="L84" s="836"/>
      <c r="N84" s="841" t="s">
        <v>352</v>
      </c>
      <c r="O84" s="842"/>
      <c r="P84" s="842"/>
      <c r="Q84" s="843"/>
    </row>
    <row r="85" spans="1:27" ht="14.4" customHeight="1" x14ac:dyDescent="0.3">
      <c r="B85" s="844" t="s">
        <v>341</v>
      </c>
      <c r="C85" s="524">
        <f>$C$24</f>
        <v>0</v>
      </c>
      <c r="D85" s="832" t="s">
        <v>344</v>
      </c>
      <c r="E85" s="846" t="s">
        <v>12</v>
      </c>
      <c r="F85" s="847"/>
      <c r="G85" s="846" t="s">
        <v>13</v>
      </c>
      <c r="H85" s="850"/>
      <c r="I85" s="832" t="s">
        <v>349</v>
      </c>
      <c r="K85" s="837"/>
      <c r="L85" s="838"/>
      <c r="N85" s="852" t="s">
        <v>12</v>
      </c>
      <c r="O85" s="854" t="s">
        <v>342</v>
      </c>
      <c r="P85" s="850"/>
      <c r="Q85" s="847"/>
    </row>
    <row r="86" spans="1:27" x14ac:dyDescent="0.3">
      <c r="B86" s="845"/>
      <c r="C86" s="489">
        <f>C85*60</f>
        <v>0</v>
      </c>
      <c r="D86" s="833"/>
      <c r="E86" s="848"/>
      <c r="F86" s="849"/>
      <c r="G86" s="848"/>
      <c r="H86" s="851"/>
      <c r="I86" s="833"/>
      <c r="K86" s="839"/>
      <c r="L86" s="840"/>
      <c r="N86" s="853"/>
      <c r="O86" s="855"/>
      <c r="P86" s="856"/>
      <c r="Q86" s="857"/>
    </row>
    <row r="87" spans="1:27" ht="43.2" x14ac:dyDescent="0.3">
      <c r="B87" s="490" t="s">
        <v>100</v>
      </c>
      <c r="C87" s="491" t="s">
        <v>343</v>
      </c>
      <c r="D87" s="834"/>
      <c r="E87" s="492" t="s">
        <v>345</v>
      </c>
      <c r="F87" s="493" t="s">
        <v>346</v>
      </c>
      <c r="G87" s="492" t="s">
        <v>347</v>
      </c>
      <c r="H87" s="491" t="s">
        <v>348</v>
      </c>
      <c r="I87" s="834"/>
      <c r="K87" s="490" t="s">
        <v>350</v>
      </c>
      <c r="L87" s="494" t="s">
        <v>51</v>
      </c>
      <c r="N87" s="490" t="s">
        <v>402</v>
      </c>
      <c r="O87" s="823" t="s">
        <v>402</v>
      </c>
      <c r="P87" s="824"/>
      <c r="Q87" s="825"/>
      <c r="S87" s="915" t="s">
        <v>50</v>
      </c>
      <c r="T87" s="915"/>
      <c r="U87" s="915" t="s">
        <v>397</v>
      </c>
      <c r="V87" s="915"/>
      <c r="W87" s="525"/>
      <c r="X87" s="525"/>
      <c r="Y87" s="495" t="s">
        <v>359</v>
      </c>
      <c r="Z87" s="496" t="s">
        <v>360</v>
      </c>
    </row>
    <row r="88" spans="1:27" x14ac:dyDescent="0.3">
      <c r="B88" s="497">
        <v>1</v>
      </c>
      <c r="C88" s="568"/>
      <c r="D88" s="498" t="str">
        <f>IF(C88="","",ROUND(C88/$C$35*7,0))</f>
        <v/>
      </c>
      <c r="E88" s="571"/>
      <c r="F88" s="499">
        <f>C88*E88</f>
        <v>0</v>
      </c>
      <c r="G88" s="571"/>
      <c r="H88" s="500">
        <f>C88*G88</f>
        <v>0</v>
      </c>
      <c r="I88" s="501">
        <f>C88*(E88+G88)</f>
        <v>0</v>
      </c>
      <c r="K88" s="574"/>
      <c r="L88" s="575"/>
      <c r="N88" s="580"/>
      <c r="O88" s="826"/>
      <c r="P88" s="827"/>
      <c r="Q88" s="828"/>
      <c r="S88" s="502">
        <f>N88*$D$11*365</f>
        <v>0</v>
      </c>
      <c r="T88" s="502">
        <f>O88*$D$14*365</f>
        <v>0</v>
      </c>
      <c r="U88" s="502">
        <f>N88*365*C88</f>
        <v>0</v>
      </c>
      <c r="V88" s="502">
        <f>O88*365*C88</f>
        <v>0</v>
      </c>
      <c r="W88" s="502"/>
      <c r="X88" s="502"/>
      <c r="Y88" s="503" t="e">
        <f>N88*D88*$C$32</f>
        <v>#VALUE!</v>
      </c>
      <c r="Z88" s="503" t="e">
        <f>O88*D88*$C$32</f>
        <v>#VALUE!</v>
      </c>
    </row>
    <row r="89" spans="1:27" x14ac:dyDescent="0.3">
      <c r="B89" s="497">
        <v>2</v>
      </c>
      <c r="C89" s="569"/>
      <c r="D89" s="498" t="str">
        <f t="shared" ref="D89:D92" si="25">IF(C89="","",ROUND(C89/$C$35*7,0))</f>
        <v/>
      </c>
      <c r="E89" s="572"/>
      <c r="F89" s="499">
        <f>C89*E89</f>
        <v>0</v>
      </c>
      <c r="G89" s="572"/>
      <c r="H89" s="500">
        <f>C89*G89</f>
        <v>0</v>
      </c>
      <c r="I89" s="501">
        <f>C89*(E89+G89)</f>
        <v>0</v>
      </c>
      <c r="K89" s="576"/>
      <c r="L89" s="577"/>
      <c r="N89" s="581"/>
      <c r="O89" s="829"/>
      <c r="P89" s="830"/>
      <c r="Q89" s="831"/>
      <c r="S89" s="502">
        <f t="shared" ref="S89:S92" si="26">N89*$D$11*365</f>
        <v>0</v>
      </c>
      <c r="T89" s="502">
        <f t="shared" ref="T89:T92" si="27">O89*$D$14*365</f>
        <v>0</v>
      </c>
      <c r="U89" s="502">
        <f t="shared" ref="U89:U92" si="28">N89*365*C89</f>
        <v>0</v>
      </c>
      <c r="V89" s="502">
        <f t="shared" ref="V89:V92" si="29">O89*365*C89</f>
        <v>0</v>
      </c>
      <c r="W89" s="502"/>
      <c r="X89" s="502"/>
      <c r="Y89" s="503" t="e">
        <f>N89*D89*$C$32</f>
        <v>#VALUE!</v>
      </c>
      <c r="Z89" s="503" t="e">
        <f>O89*D89*$C$32</f>
        <v>#VALUE!</v>
      </c>
    </row>
    <row r="90" spans="1:27" x14ac:dyDescent="0.3">
      <c r="B90" s="497">
        <v>3</v>
      </c>
      <c r="C90" s="569"/>
      <c r="D90" s="498" t="str">
        <f t="shared" si="25"/>
        <v/>
      </c>
      <c r="E90" s="572"/>
      <c r="F90" s="499">
        <f>C90*E90</f>
        <v>0</v>
      </c>
      <c r="G90" s="572"/>
      <c r="H90" s="500">
        <f>C90*G90</f>
        <v>0</v>
      </c>
      <c r="I90" s="501">
        <f>C90*(E90+G90)</f>
        <v>0</v>
      </c>
      <c r="K90" s="576"/>
      <c r="L90" s="577"/>
      <c r="N90" s="581"/>
      <c r="O90" s="829"/>
      <c r="P90" s="830"/>
      <c r="Q90" s="831"/>
      <c r="S90" s="502">
        <f t="shared" si="26"/>
        <v>0</v>
      </c>
      <c r="T90" s="502">
        <f t="shared" si="27"/>
        <v>0</v>
      </c>
      <c r="U90" s="502">
        <f t="shared" si="28"/>
        <v>0</v>
      </c>
      <c r="V90" s="502">
        <f t="shared" si="29"/>
        <v>0</v>
      </c>
      <c r="W90" s="502"/>
      <c r="X90" s="502"/>
      <c r="Y90" s="503" t="e">
        <f>N90*D90*$C$32</f>
        <v>#VALUE!</v>
      </c>
      <c r="Z90" s="503" t="e">
        <f>O90*D90*$C$32</f>
        <v>#VALUE!</v>
      </c>
    </row>
    <row r="91" spans="1:27" x14ac:dyDescent="0.3">
      <c r="B91" s="497">
        <v>4</v>
      </c>
      <c r="C91" s="569"/>
      <c r="D91" s="498" t="str">
        <f t="shared" si="25"/>
        <v/>
      </c>
      <c r="E91" s="572"/>
      <c r="F91" s="499">
        <f>C91*E91</f>
        <v>0</v>
      </c>
      <c r="G91" s="572"/>
      <c r="H91" s="500">
        <f>C91*G91</f>
        <v>0</v>
      </c>
      <c r="I91" s="501">
        <f>C91*(E91+G91)</f>
        <v>0</v>
      </c>
      <c r="K91" s="576"/>
      <c r="L91" s="577"/>
      <c r="N91" s="581"/>
      <c r="O91" s="829"/>
      <c r="P91" s="830"/>
      <c r="Q91" s="831"/>
      <c r="S91" s="502">
        <f t="shared" si="26"/>
        <v>0</v>
      </c>
      <c r="T91" s="502">
        <f t="shared" si="27"/>
        <v>0</v>
      </c>
      <c r="U91" s="502">
        <f t="shared" si="28"/>
        <v>0</v>
      </c>
      <c r="V91" s="502">
        <f t="shared" si="29"/>
        <v>0</v>
      </c>
      <c r="W91" s="502"/>
      <c r="X91" s="502"/>
      <c r="Y91" s="503" t="e">
        <f>N91*D91*$C$32</f>
        <v>#VALUE!</v>
      </c>
      <c r="Z91" s="503" t="e">
        <f>O91*D91*$C$32</f>
        <v>#VALUE!</v>
      </c>
    </row>
    <row r="92" spans="1:27" ht="15.6" customHeight="1" x14ac:dyDescent="0.3">
      <c r="B92" s="504">
        <v>5</v>
      </c>
      <c r="C92" s="570"/>
      <c r="D92" s="498" t="str">
        <f t="shared" si="25"/>
        <v/>
      </c>
      <c r="E92" s="573"/>
      <c r="F92" s="505">
        <f>C92*E92</f>
        <v>0</v>
      </c>
      <c r="G92" s="573"/>
      <c r="H92" s="506">
        <f>C92*G92</f>
        <v>0</v>
      </c>
      <c r="I92" s="507">
        <f>C92*(E92+G92)</f>
        <v>0</v>
      </c>
      <c r="K92" s="578"/>
      <c r="L92" s="579"/>
      <c r="N92" s="582"/>
      <c r="O92" s="861"/>
      <c r="P92" s="862"/>
      <c r="Q92" s="863"/>
      <c r="S92" s="502">
        <f t="shared" si="26"/>
        <v>0</v>
      </c>
      <c r="T92" s="502">
        <f t="shared" si="27"/>
        <v>0</v>
      </c>
      <c r="U92" s="502">
        <f t="shared" si="28"/>
        <v>0</v>
      </c>
      <c r="V92" s="502">
        <f t="shared" si="29"/>
        <v>0</v>
      </c>
      <c r="W92" s="502"/>
      <c r="X92" s="502"/>
      <c r="Y92" s="503" t="e">
        <f>N92*D92*$C$32</f>
        <v>#VALUE!</v>
      </c>
      <c r="Z92" s="503" t="e">
        <f>O92*D92*$C$32</f>
        <v>#VALUE!</v>
      </c>
    </row>
    <row r="93" spans="1:27" x14ac:dyDescent="0.3">
      <c r="B93" s="508" t="s">
        <v>351</v>
      </c>
      <c r="C93" s="509">
        <f>365/7</f>
        <v>52.142857142857146</v>
      </c>
      <c r="D93" s="510"/>
      <c r="E93" s="510">
        <f>SUM(E88:E92)</f>
        <v>0</v>
      </c>
      <c r="F93" s="511">
        <f>SUM(F88:F92)</f>
        <v>0</v>
      </c>
      <c r="G93" s="510">
        <f>SUM(G88:G92)</f>
        <v>0</v>
      </c>
      <c r="H93" s="511">
        <f>SUM(H88:H92)</f>
        <v>0</v>
      </c>
      <c r="I93" s="484">
        <f>SUM(I88:I92)</f>
        <v>0</v>
      </c>
      <c r="K93" s="512">
        <f>SUM(K88:K92)</f>
        <v>0</v>
      </c>
      <c r="L93" s="513">
        <f>SUM(L88:L92)</f>
        <v>0</v>
      </c>
      <c r="N93" s="514">
        <f>SUM(N88:N92)</f>
        <v>0</v>
      </c>
      <c r="O93" s="858">
        <f>SUM(O88:O92)</f>
        <v>0</v>
      </c>
      <c r="P93" s="859"/>
      <c r="Q93" s="860"/>
      <c r="S93" s="515">
        <f>SUM(S88:S92)</f>
        <v>0</v>
      </c>
      <c r="T93" s="515">
        <f>SUM(T88:T92)</f>
        <v>0</v>
      </c>
      <c r="U93" s="515">
        <f>SUM(U88:U92)</f>
        <v>0</v>
      </c>
      <c r="V93" s="515">
        <f>SUM(V88:V92)</f>
        <v>0</v>
      </c>
      <c r="W93" s="515"/>
      <c r="X93" s="515"/>
      <c r="Y93" s="516" t="e">
        <f>SUM(Y88:Y92)</f>
        <v>#VALUE!</v>
      </c>
      <c r="Z93" s="516" t="e">
        <f>SUM(Z88:Z92)</f>
        <v>#VALUE!</v>
      </c>
    </row>
    <row r="94" spans="1:27" x14ac:dyDescent="0.3">
      <c r="B94" s="526"/>
      <c r="C94" s="527"/>
      <c r="D94" s="519"/>
      <c r="E94" s="519"/>
      <c r="F94" s="521"/>
      <c r="G94" s="519"/>
      <c r="H94" s="521"/>
      <c r="I94" s="521"/>
      <c r="K94" s="528"/>
      <c r="L94" s="528"/>
      <c r="N94" s="529"/>
      <c r="O94" s="529"/>
      <c r="P94" s="529"/>
      <c r="Q94" s="529"/>
      <c r="S94" s="914" t="s">
        <v>307</v>
      </c>
      <c r="T94" s="914"/>
      <c r="U94" s="914"/>
      <c r="V94" s="515">
        <f>SUM(S93:V93)</f>
        <v>0</v>
      </c>
      <c r="W94" s="515"/>
      <c r="X94" s="515"/>
      <c r="Y94" s="522" t="e">
        <f>Y93/60</f>
        <v>#VALUE!</v>
      </c>
      <c r="Z94" s="522" t="e">
        <f>Z93/60</f>
        <v>#VALUE!</v>
      </c>
      <c r="AA94" s="523" t="e">
        <f>SUM(Y94:Z94)</f>
        <v>#VALUE!</v>
      </c>
    </row>
    <row r="95" spans="1:27" x14ac:dyDescent="0.3">
      <c r="B95" s="526"/>
      <c r="C95" s="527"/>
      <c r="D95" s="519"/>
      <c r="E95" s="519"/>
      <c r="F95" s="521"/>
      <c r="G95" s="519"/>
      <c r="H95" s="521"/>
      <c r="I95" s="521"/>
      <c r="K95" s="528"/>
      <c r="L95" s="528"/>
      <c r="N95" s="529"/>
      <c r="O95" s="529"/>
      <c r="P95" s="529"/>
      <c r="Q95" s="529"/>
      <c r="Y95" s="516"/>
      <c r="Z95" s="516"/>
    </row>
    <row r="96" spans="1:27" s="464" customFormat="1" ht="18" x14ac:dyDescent="0.35">
      <c r="A96" s="485" t="s">
        <v>374</v>
      </c>
      <c r="C96" s="476"/>
      <c r="D96" s="476"/>
      <c r="E96" s="476"/>
      <c r="F96" s="476"/>
      <c r="G96" s="476"/>
      <c r="H96" s="476"/>
      <c r="I96" s="476"/>
    </row>
    <row r="97" spans="1:26" s="464" customFormat="1" ht="13.8" customHeight="1" x14ac:dyDescent="0.35">
      <c r="A97" s="485"/>
      <c r="C97" s="476"/>
      <c r="D97" s="476"/>
      <c r="E97" s="476"/>
      <c r="F97" s="476"/>
      <c r="G97" s="476"/>
      <c r="H97" s="476"/>
      <c r="I97" s="476"/>
    </row>
    <row r="98" spans="1:26" s="464" customFormat="1" ht="18" x14ac:dyDescent="0.35">
      <c r="A98" s="460" t="s">
        <v>390</v>
      </c>
      <c r="B98" s="822" t="s">
        <v>406</v>
      </c>
      <c r="C98" s="822"/>
      <c r="D98" s="822"/>
      <c r="E98" s="822"/>
      <c r="F98" s="822"/>
      <c r="G98" s="822"/>
      <c r="H98" s="822"/>
      <c r="I98" s="822"/>
      <c r="J98" s="479"/>
      <c r="K98" s="479"/>
      <c r="L98" s="479"/>
      <c r="N98" s="841" t="s">
        <v>366</v>
      </c>
      <c r="O98" s="842"/>
      <c r="P98" s="842"/>
      <c r="Q98" s="843"/>
    </row>
    <row r="99" spans="1:26" s="530" customFormat="1" x14ac:dyDescent="0.3">
      <c r="B99" s="531"/>
      <c r="C99" s="532"/>
      <c r="D99" s="532"/>
      <c r="E99" s="532"/>
      <c r="F99" s="532"/>
      <c r="G99" s="532"/>
      <c r="H99" s="532"/>
      <c r="I99" s="532"/>
    </row>
    <row r="100" spans="1:26" s="530" customFormat="1" ht="14.4" customHeight="1" x14ac:dyDescent="0.3">
      <c r="A100" s="530" t="s">
        <v>391</v>
      </c>
      <c r="B100" s="921"/>
      <c r="C100" s="921"/>
      <c r="D100" s="921"/>
      <c r="E100" s="921"/>
      <c r="F100" s="921"/>
      <c r="G100" s="921"/>
      <c r="H100" s="921"/>
      <c r="I100" s="921"/>
      <c r="K100" s="835" t="s">
        <v>99</v>
      </c>
      <c r="L100" s="836"/>
      <c r="N100" s="931" t="s">
        <v>375</v>
      </c>
      <c r="O100" s="932"/>
      <c r="P100" s="932"/>
      <c r="Q100" s="933"/>
    </row>
    <row r="101" spans="1:26" s="530" customFormat="1" ht="14.4" customHeight="1" x14ac:dyDescent="0.3">
      <c r="B101" s="844" t="s">
        <v>341</v>
      </c>
      <c r="C101" s="524">
        <v>0.75</v>
      </c>
      <c r="D101" s="922" t="s">
        <v>344</v>
      </c>
      <c r="E101" s="883" t="s">
        <v>12</v>
      </c>
      <c r="F101" s="884"/>
      <c r="G101" s="883" t="s">
        <v>13</v>
      </c>
      <c r="H101" s="884"/>
      <c r="I101" s="922" t="s">
        <v>349</v>
      </c>
      <c r="K101" s="837"/>
      <c r="L101" s="838"/>
      <c r="N101" s="887" t="s">
        <v>12</v>
      </c>
      <c r="O101" s="889" t="s">
        <v>342</v>
      </c>
      <c r="P101" s="890"/>
      <c r="Q101" s="891"/>
    </row>
    <row r="102" spans="1:26" s="530" customFormat="1" x14ac:dyDescent="0.3">
      <c r="B102" s="871"/>
      <c r="C102" s="489">
        <f>C101*60</f>
        <v>45</v>
      </c>
      <c r="D102" s="923"/>
      <c r="E102" s="885"/>
      <c r="F102" s="886"/>
      <c r="G102" s="885"/>
      <c r="H102" s="886"/>
      <c r="I102" s="923"/>
      <c r="K102" s="839"/>
      <c r="L102" s="840"/>
      <c r="N102" s="888"/>
      <c r="O102" s="892"/>
      <c r="P102" s="893"/>
      <c r="Q102" s="894"/>
    </row>
    <row r="103" spans="1:26" s="530" customFormat="1" ht="43.2" x14ac:dyDescent="0.3">
      <c r="B103" s="533" t="s">
        <v>100</v>
      </c>
      <c r="C103" s="534" t="s">
        <v>343</v>
      </c>
      <c r="D103" s="923"/>
      <c r="E103" s="492" t="s">
        <v>345</v>
      </c>
      <c r="F103" s="535" t="s">
        <v>346</v>
      </c>
      <c r="G103" s="492" t="s">
        <v>347</v>
      </c>
      <c r="H103" s="535" t="s">
        <v>348</v>
      </c>
      <c r="I103" s="924"/>
      <c r="K103" s="533" t="s">
        <v>350</v>
      </c>
      <c r="L103" s="536" t="s">
        <v>51</v>
      </c>
      <c r="N103" s="490" t="s">
        <v>402</v>
      </c>
      <c r="O103" s="823" t="s">
        <v>402</v>
      </c>
      <c r="P103" s="824"/>
      <c r="Q103" s="825"/>
      <c r="S103" s="915" t="s">
        <v>50</v>
      </c>
      <c r="T103" s="915"/>
      <c r="U103" s="915" t="s">
        <v>397</v>
      </c>
      <c r="V103" s="915"/>
      <c r="W103" s="525"/>
      <c r="X103" s="525"/>
      <c r="Y103" s="495" t="s">
        <v>359</v>
      </c>
      <c r="Z103" s="496" t="s">
        <v>360</v>
      </c>
    </row>
    <row r="104" spans="1:26" s="530" customFormat="1" x14ac:dyDescent="0.3">
      <c r="B104" s="537">
        <v>1</v>
      </c>
      <c r="C104" s="583"/>
      <c r="D104" s="538">
        <f t="shared" ref="D104:D121" si="30">ROUND(C104/$C$101*7,0)</f>
        <v>0</v>
      </c>
      <c r="E104" s="586"/>
      <c r="F104" s="539">
        <f t="shared" ref="F104:F121" si="31">C104*E104</f>
        <v>0</v>
      </c>
      <c r="G104" s="589"/>
      <c r="H104" s="539">
        <f t="shared" ref="H104:H121" si="32">C104*G104</f>
        <v>0</v>
      </c>
      <c r="I104" s="540">
        <f t="shared" ref="I104:I121" si="33">C104*(E104+G104)</f>
        <v>0</v>
      </c>
      <c r="K104" s="592"/>
      <c r="L104" s="593"/>
      <c r="N104" s="598"/>
      <c r="O104" s="928"/>
      <c r="P104" s="929"/>
      <c r="Q104" s="930"/>
      <c r="S104" s="502">
        <f>N104*$D$11*365</f>
        <v>0</v>
      </c>
      <c r="T104" s="502">
        <f>O104*$D$14*365</f>
        <v>0</v>
      </c>
      <c r="U104" s="502">
        <f>N104*365*C104</f>
        <v>0</v>
      </c>
      <c r="V104" s="502">
        <f>O104*365*C104</f>
        <v>0</v>
      </c>
      <c r="W104" s="502"/>
      <c r="X104" s="502"/>
      <c r="Y104" s="503">
        <f t="shared" ref="Y104:Y121" si="34">N104*D104*$C$122</f>
        <v>0</v>
      </c>
      <c r="Z104" s="503">
        <f t="shared" ref="Z104:Z121" si="35">O104*D104*$C$122</f>
        <v>0</v>
      </c>
    </row>
    <row r="105" spans="1:26" s="530" customFormat="1" x14ac:dyDescent="0.3">
      <c r="B105" s="541">
        <v>2</v>
      </c>
      <c r="C105" s="584"/>
      <c r="D105" s="498">
        <f t="shared" si="30"/>
        <v>0</v>
      </c>
      <c r="E105" s="587"/>
      <c r="F105" s="499">
        <f t="shared" si="31"/>
        <v>0</v>
      </c>
      <c r="G105" s="590"/>
      <c r="H105" s="499">
        <f t="shared" si="32"/>
        <v>0</v>
      </c>
      <c r="I105" s="501">
        <f t="shared" si="33"/>
        <v>0</v>
      </c>
      <c r="K105" s="594"/>
      <c r="L105" s="595"/>
      <c r="N105" s="599"/>
      <c r="O105" s="875"/>
      <c r="P105" s="876"/>
      <c r="Q105" s="877"/>
      <c r="S105" s="502">
        <f t="shared" ref="S105:S121" si="36">N105*$D$11*365</f>
        <v>0</v>
      </c>
      <c r="T105" s="502">
        <f t="shared" ref="T105:T121" si="37">O105*$D$14*365</f>
        <v>0</v>
      </c>
      <c r="U105" s="502">
        <f t="shared" ref="U105:U121" si="38">N105*365*C105</f>
        <v>0</v>
      </c>
      <c r="V105" s="502">
        <f t="shared" ref="V105:V121" si="39">O105*365*C105</f>
        <v>0</v>
      </c>
      <c r="W105" s="502"/>
      <c r="X105" s="502"/>
      <c r="Y105" s="503">
        <f t="shared" si="34"/>
        <v>0</v>
      </c>
      <c r="Z105" s="503">
        <f t="shared" si="35"/>
        <v>0</v>
      </c>
    </row>
    <row r="106" spans="1:26" s="530" customFormat="1" x14ac:dyDescent="0.3">
      <c r="B106" s="541">
        <v>3</v>
      </c>
      <c r="C106" s="584"/>
      <c r="D106" s="498">
        <f t="shared" si="30"/>
        <v>0</v>
      </c>
      <c r="E106" s="587"/>
      <c r="F106" s="499">
        <f t="shared" si="31"/>
        <v>0</v>
      </c>
      <c r="G106" s="590"/>
      <c r="H106" s="499">
        <f t="shared" si="32"/>
        <v>0</v>
      </c>
      <c r="I106" s="501">
        <f t="shared" si="33"/>
        <v>0</v>
      </c>
      <c r="K106" s="594"/>
      <c r="L106" s="595"/>
      <c r="N106" s="599"/>
      <c r="O106" s="875"/>
      <c r="P106" s="876"/>
      <c r="Q106" s="877"/>
      <c r="S106" s="502">
        <f t="shared" si="36"/>
        <v>0</v>
      </c>
      <c r="T106" s="502">
        <f t="shared" si="37"/>
        <v>0</v>
      </c>
      <c r="U106" s="502">
        <f t="shared" si="38"/>
        <v>0</v>
      </c>
      <c r="V106" s="502">
        <f t="shared" si="39"/>
        <v>0</v>
      </c>
      <c r="W106" s="502"/>
      <c r="X106" s="502"/>
      <c r="Y106" s="503">
        <f t="shared" si="34"/>
        <v>0</v>
      </c>
      <c r="Z106" s="503">
        <f t="shared" si="35"/>
        <v>0</v>
      </c>
    </row>
    <row r="107" spans="1:26" s="530" customFormat="1" x14ac:dyDescent="0.3">
      <c r="B107" s="541">
        <v>4</v>
      </c>
      <c r="C107" s="584"/>
      <c r="D107" s="498">
        <f t="shared" si="30"/>
        <v>0</v>
      </c>
      <c r="E107" s="587"/>
      <c r="F107" s="499">
        <f t="shared" si="31"/>
        <v>0</v>
      </c>
      <c r="G107" s="590"/>
      <c r="H107" s="499">
        <f t="shared" si="32"/>
        <v>0</v>
      </c>
      <c r="I107" s="501">
        <f t="shared" si="33"/>
        <v>0</v>
      </c>
      <c r="K107" s="594"/>
      <c r="L107" s="595"/>
      <c r="N107" s="599"/>
      <c r="O107" s="875"/>
      <c r="P107" s="876"/>
      <c r="Q107" s="877"/>
      <c r="S107" s="502">
        <f t="shared" si="36"/>
        <v>0</v>
      </c>
      <c r="T107" s="502">
        <f t="shared" si="37"/>
        <v>0</v>
      </c>
      <c r="U107" s="502">
        <f t="shared" si="38"/>
        <v>0</v>
      </c>
      <c r="V107" s="502">
        <f t="shared" si="39"/>
        <v>0</v>
      </c>
      <c r="W107" s="502"/>
      <c r="X107" s="502"/>
      <c r="Y107" s="503">
        <f t="shared" si="34"/>
        <v>0</v>
      </c>
      <c r="Z107" s="503">
        <f t="shared" si="35"/>
        <v>0</v>
      </c>
    </row>
    <row r="108" spans="1:26" s="530" customFormat="1" x14ac:dyDescent="0.3">
      <c r="B108" s="541">
        <v>5</v>
      </c>
      <c r="C108" s="584"/>
      <c r="D108" s="498">
        <f t="shared" si="30"/>
        <v>0</v>
      </c>
      <c r="E108" s="587"/>
      <c r="F108" s="499">
        <f t="shared" si="31"/>
        <v>0</v>
      </c>
      <c r="G108" s="590"/>
      <c r="H108" s="499">
        <f t="shared" si="32"/>
        <v>0</v>
      </c>
      <c r="I108" s="501">
        <f t="shared" si="33"/>
        <v>0</v>
      </c>
      <c r="K108" s="594"/>
      <c r="L108" s="595"/>
      <c r="N108" s="599"/>
      <c r="O108" s="875"/>
      <c r="P108" s="876"/>
      <c r="Q108" s="877"/>
      <c r="S108" s="502">
        <f t="shared" si="36"/>
        <v>0</v>
      </c>
      <c r="T108" s="502">
        <f t="shared" si="37"/>
        <v>0</v>
      </c>
      <c r="U108" s="502">
        <f t="shared" si="38"/>
        <v>0</v>
      </c>
      <c r="V108" s="502">
        <f t="shared" si="39"/>
        <v>0</v>
      </c>
      <c r="W108" s="502"/>
      <c r="X108" s="502"/>
      <c r="Y108" s="503">
        <f t="shared" si="34"/>
        <v>0</v>
      </c>
      <c r="Z108" s="503">
        <f t="shared" si="35"/>
        <v>0</v>
      </c>
    </row>
    <row r="109" spans="1:26" s="530" customFormat="1" x14ac:dyDescent="0.3">
      <c r="B109" s="541">
        <v>6</v>
      </c>
      <c r="C109" s="584"/>
      <c r="D109" s="498">
        <f t="shared" si="30"/>
        <v>0</v>
      </c>
      <c r="E109" s="587"/>
      <c r="F109" s="499">
        <f t="shared" si="31"/>
        <v>0</v>
      </c>
      <c r="G109" s="590"/>
      <c r="H109" s="499">
        <f t="shared" si="32"/>
        <v>0</v>
      </c>
      <c r="I109" s="501">
        <f t="shared" si="33"/>
        <v>0</v>
      </c>
      <c r="K109" s="594"/>
      <c r="L109" s="595"/>
      <c r="N109" s="599"/>
      <c r="O109" s="875"/>
      <c r="P109" s="876"/>
      <c r="Q109" s="877"/>
      <c r="S109" s="502">
        <f t="shared" si="36"/>
        <v>0</v>
      </c>
      <c r="T109" s="502">
        <f t="shared" si="37"/>
        <v>0</v>
      </c>
      <c r="U109" s="502">
        <f t="shared" si="38"/>
        <v>0</v>
      </c>
      <c r="V109" s="502">
        <f t="shared" si="39"/>
        <v>0</v>
      </c>
      <c r="W109" s="502"/>
      <c r="X109" s="502"/>
      <c r="Y109" s="503">
        <f t="shared" si="34"/>
        <v>0</v>
      </c>
      <c r="Z109" s="503">
        <f t="shared" si="35"/>
        <v>0</v>
      </c>
    </row>
    <row r="110" spans="1:26" s="530" customFormat="1" x14ac:dyDescent="0.3">
      <c r="B110" s="541">
        <v>7</v>
      </c>
      <c r="C110" s="584"/>
      <c r="D110" s="498">
        <f t="shared" si="30"/>
        <v>0</v>
      </c>
      <c r="E110" s="587"/>
      <c r="F110" s="499">
        <f t="shared" si="31"/>
        <v>0</v>
      </c>
      <c r="G110" s="590"/>
      <c r="H110" s="499">
        <f t="shared" si="32"/>
        <v>0</v>
      </c>
      <c r="I110" s="501">
        <f t="shared" si="33"/>
        <v>0</v>
      </c>
      <c r="K110" s="594"/>
      <c r="L110" s="595"/>
      <c r="N110" s="599"/>
      <c r="O110" s="875"/>
      <c r="P110" s="876"/>
      <c r="Q110" s="877"/>
      <c r="S110" s="502">
        <f t="shared" si="36"/>
        <v>0</v>
      </c>
      <c r="T110" s="502">
        <f t="shared" si="37"/>
        <v>0</v>
      </c>
      <c r="U110" s="502">
        <f t="shared" si="38"/>
        <v>0</v>
      </c>
      <c r="V110" s="502">
        <f t="shared" si="39"/>
        <v>0</v>
      </c>
      <c r="W110" s="502"/>
      <c r="X110" s="502"/>
      <c r="Y110" s="503">
        <f t="shared" si="34"/>
        <v>0</v>
      </c>
      <c r="Z110" s="503">
        <f t="shared" si="35"/>
        <v>0</v>
      </c>
    </row>
    <row r="111" spans="1:26" s="530" customFormat="1" x14ac:dyDescent="0.3">
      <c r="B111" s="541" t="s">
        <v>376</v>
      </c>
      <c r="C111" s="584"/>
      <c r="D111" s="498">
        <f t="shared" si="30"/>
        <v>0</v>
      </c>
      <c r="E111" s="587"/>
      <c r="F111" s="499">
        <f t="shared" si="31"/>
        <v>0</v>
      </c>
      <c r="G111" s="590"/>
      <c r="H111" s="499">
        <f t="shared" si="32"/>
        <v>0</v>
      </c>
      <c r="I111" s="501">
        <f t="shared" si="33"/>
        <v>0</v>
      </c>
      <c r="J111" s="500"/>
      <c r="K111" s="594"/>
      <c r="L111" s="595"/>
      <c r="N111" s="599"/>
      <c r="O111" s="875"/>
      <c r="P111" s="876"/>
      <c r="Q111" s="877"/>
      <c r="S111" s="502">
        <f t="shared" si="36"/>
        <v>0</v>
      </c>
      <c r="T111" s="502">
        <f t="shared" si="37"/>
        <v>0</v>
      </c>
      <c r="U111" s="502">
        <f t="shared" si="38"/>
        <v>0</v>
      </c>
      <c r="V111" s="502">
        <f t="shared" si="39"/>
        <v>0</v>
      </c>
      <c r="W111" s="502"/>
      <c r="X111" s="502"/>
      <c r="Y111" s="503">
        <f t="shared" si="34"/>
        <v>0</v>
      </c>
      <c r="Z111" s="503">
        <f t="shared" si="35"/>
        <v>0</v>
      </c>
    </row>
    <row r="112" spans="1:26" s="530" customFormat="1" x14ac:dyDescent="0.3">
      <c r="B112" s="541" t="s">
        <v>376</v>
      </c>
      <c r="C112" s="584"/>
      <c r="D112" s="498">
        <f t="shared" si="30"/>
        <v>0</v>
      </c>
      <c r="E112" s="587"/>
      <c r="F112" s="499">
        <f t="shared" si="31"/>
        <v>0</v>
      </c>
      <c r="G112" s="590"/>
      <c r="H112" s="499">
        <f t="shared" si="32"/>
        <v>0</v>
      </c>
      <c r="I112" s="501">
        <f t="shared" si="33"/>
        <v>0</v>
      </c>
      <c r="J112" s="500"/>
      <c r="K112" s="594"/>
      <c r="L112" s="595"/>
      <c r="N112" s="599"/>
      <c r="O112" s="875"/>
      <c r="P112" s="876"/>
      <c r="Q112" s="877"/>
      <c r="S112" s="502">
        <f t="shared" si="36"/>
        <v>0</v>
      </c>
      <c r="T112" s="502">
        <f t="shared" si="37"/>
        <v>0</v>
      </c>
      <c r="U112" s="502">
        <f t="shared" si="38"/>
        <v>0</v>
      </c>
      <c r="V112" s="502">
        <f t="shared" si="39"/>
        <v>0</v>
      </c>
      <c r="W112" s="502"/>
      <c r="X112" s="502"/>
      <c r="Y112" s="503">
        <f t="shared" si="34"/>
        <v>0</v>
      </c>
      <c r="Z112" s="503">
        <f t="shared" si="35"/>
        <v>0</v>
      </c>
    </row>
    <row r="113" spans="1:27" s="530" customFormat="1" x14ac:dyDescent="0.3">
      <c r="B113" s="541" t="s">
        <v>376</v>
      </c>
      <c r="C113" s="584"/>
      <c r="D113" s="498">
        <f t="shared" si="30"/>
        <v>0</v>
      </c>
      <c r="E113" s="587"/>
      <c r="F113" s="499">
        <f t="shared" si="31"/>
        <v>0</v>
      </c>
      <c r="G113" s="590"/>
      <c r="H113" s="499">
        <f t="shared" si="32"/>
        <v>0</v>
      </c>
      <c r="I113" s="501">
        <f t="shared" si="33"/>
        <v>0</v>
      </c>
      <c r="J113" s="500"/>
      <c r="K113" s="594"/>
      <c r="L113" s="595"/>
      <c r="N113" s="599"/>
      <c r="O113" s="875"/>
      <c r="P113" s="876"/>
      <c r="Q113" s="877"/>
      <c r="S113" s="502">
        <f t="shared" si="36"/>
        <v>0</v>
      </c>
      <c r="T113" s="502">
        <f t="shared" si="37"/>
        <v>0</v>
      </c>
      <c r="U113" s="502">
        <f t="shared" si="38"/>
        <v>0</v>
      </c>
      <c r="V113" s="502">
        <f t="shared" si="39"/>
        <v>0</v>
      </c>
      <c r="W113" s="502"/>
      <c r="X113" s="502"/>
      <c r="Y113" s="503">
        <f t="shared" si="34"/>
        <v>0</v>
      </c>
      <c r="Z113" s="503">
        <f t="shared" si="35"/>
        <v>0</v>
      </c>
    </row>
    <row r="114" spans="1:27" s="530" customFormat="1" x14ac:dyDescent="0.3">
      <c r="B114" s="541" t="s">
        <v>376</v>
      </c>
      <c r="C114" s="584"/>
      <c r="D114" s="498">
        <f t="shared" si="30"/>
        <v>0</v>
      </c>
      <c r="E114" s="587"/>
      <c r="F114" s="499">
        <f t="shared" si="31"/>
        <v>0</v>
      </c>
      <c r="G114" s="590"/>
      <c r="H114" s="499">
        <f t="shared" si="32"/>
        <v>0</v>
      </c>
      <c r="I114" s="501">
        <f t="shared" si="33"/>
        <v>0</v>
      </c>
      <c r="J114" s="500"/>
      <c r="K114" s="594"/>
      <c r="L114" s="595"/>
      <c r="N114" s="599"/>
      <c r="O114" s="875"/>
      <c r="P114" s="876"/>
      <c r="Q114" s="877"/>
      <c r="S114" s="502">
        <f t="shared" si="36"/>
        <v>0</v>
      </c>
      <c r="T114" s="502">
        <f t="shared" si="37"/>
        <v>0</v>
      </c>
      <c r="U114" s="502">
        <f t="shared" si="38"/>
        <v>0</v>
      </c>
      <c r="V114" s="502">
        <f t="shared" si="39"/>
        <v>0</v>
      </c>
      <c r="W114" s="502"/>
      <c r="X114" s="502"/>
      <c r="Y114" s="503">
        <f t="shared" si="34"/>
        <v>0</v>
      </c>
      <c r="Z114" s="503">
        <f t="shared" si="35"/>
        <v>0</v>
      </c>
    </row>
    <row r="115" spans="1:27" s="530" customFormat="1" x14ac:dyDescent="0.3">
      <c r="B115" s="541" t="s">
        <v>376</v>
      </c>
      <c r="C115" s="584"/>
      <c r="D115" s="498">
        <f t="shared" si="30"/>
        <v>0</v>
      </c>
      <c r="E115" s="587"/>
      <c r="F115" s="499">
        <f t="shared" si="31"/>
        <v>0</v>
      </c>
      <c r="G115" s="590"/>
      <c r="H115" s="499">
        <f t="shared" si="32"/>
        <v>0</v>
      </c>
      <c r="I115" s="501">
        <f t="shared" si="33"/>
        <v>0</v>
      </c>
      <c r="J115" s="500"/>
      <c r="K115" s="594"/>
      <c r="L115" s="595"/>
      <c r="N115" s="599"/>
      <c r="O115" s="875"/>
      <c r="P115" s="876"/>
      <c r="Q115" s="877"/>
      <c r="S115" s="502">
        <f t="shared" si="36"/>
        <v>0</v>
      </c>
      <c r="T115" s="502">
        <f t="shared" si="37"/>
        <v>0</v>
      </c>
      <c r="U115" s="502">
        <f t="shared" si="38"/>
        <v>0</v>
      </c>
      <c r="V115" s="502">
        <f t="shared" si="39"/>
        <v>0</v>
      </c>
      <c r="W115" s="502"/>
      <c r="X115" s="502"/>
      <c r="Y115" s="503">
        <f t="shared" si="34"/>
        <v>0</v>
      </c>
      <c r="Z115" s="503">
        <f t="shared" si="35"/>
        <v>0</v>
      </c>
    </row>
    <row r="116" spans="1:27" s="530" customFormat="1" x14ac:dyDescent="0.3">
      <c r="B116" s="541" t="s">
        <v>376</v>
      </c>
      <c r="C116" s="584"/>
      <c r="D116" s="498">
        <f t="shared" si="30"/>
        <v>0</v>
      </c>
      <c r="E116" s="587"/>
      <c r="F116" s="499">
        <f t="shared" si="31"/>
        <v>0</v>
      </c>
      <c r="G116" s="590"/>
      <c r="H116" s="499">
        <f t="shared" si="32"/>
        <v>0</v>
      </c>
      <c r="I116" s="501">
        <f t="shared" si="33"/>
        <v>0</v>
      </c>
      <c r="J116" s="500"/>
      <c r="K116" s="594"/>
      <c r="L116" s="595"/>
      <c r="N116" s="599"/>
      <c r="O116" s="875"/>
      <c r="P116" s="876"/>
      <c r="Q116" s="877"/>
      <c r="S116" s="502">
        <f t="shared" si="36"/>
        <v>0</v>
      </c>
      <c r="T116" s="502">
        <f t="shared" si="37"/>
        <v>0</v>
      </c>
      <c r="U116" s="502">
        <f t="shared" si="38"/>
        <v>0</v>
      </c>
      <c r="V116" s="502">
        <f t="shared" si="39"/>
        <v>0</v>
      </c>
      <c r="W116" s="502"/>
      <c r="X116" s="502"/>
      <c r="Y116" s="503">
        <f t="shared" si="34"/>
        <v>0</v>
      </c>
      <c r="Z116" s="503">
        <f t="shared" si="35"/>
        <v>0</v>
      </c>
    </row>
    <row r="117" spans="1:27" s="530" customFormat="1" x14ac:dyDescent="0.3">
      <c r="B117" s="541" t="s">
        <v>376</v>
      </c>
      <c r="C117" s="584"/>
      <c r="D117" s="498">
        <f t="shared" si="30"/>
        <v>0</v>
      </c>
      <c r="E117" s="587"/>
      <c r="F117" s="499">
        <f t="shared" si="31"/>
        <v>0</v>
      </c>
      <c r="G117" s="590"/>
      <c r="H117" s="499">
        <f t="shared" si="32"/>
        <v>0</v>
      </c>
      <c r="I117" s="501">
        <f t="shared" si="33"/>
        <v>0</v>
      </c>
      <c r="J117" s="500"/>
      <c r="K117" s="594"/>
      <c r="L117" s="595"/>
      <c r="N117" s="599"/>
      <c r="O117" s="875"/>
      <c r="P117" s="876"/>
      <c r="Q117" s="877"/>
      <c r="S117" s="502">
        <f t="shared" si="36"/>
        <v>0</v>
      </c>
      <c r="T117" s="502">
        <f t="shared" si="37"/>
        <v>0</v>
      </c>
      <c r="U117" s="502">
        <f t="shared" si="38"/>
        <v>0</v>
      </c>
      <c r="V117" s="502">
        <f t="shared" si="39"/>
        <v>0</v>
      </c>
      <c r="W117" s="502"/>
      <c r="X117" s="502"/>
      <c r="Y117" s="503">
        <f t="shared" si="34"/>
        <v>0</v>
      </c>
      <c r="Z117" s="503">
        <f t="shared" si="35"/>
        <v>0</v>
      </c>
    </row>
    <row r="118" spans="1:27" s="530" customFormat="1" x14ac:dyDescent="0.3">
      <c r="B118" s="541" t="s">
        <v>376</v>
      </c>
      <c r="C118" s="584"/>
      <c r="D118" s="498">
        <f t="shared" si="30"/>
        <v>0</v>
      </c>
      <c r="E118" s="587"/>
      <c r="F118" s="499">
        <f t="shared" si="31"/>
        <v>0</v>
      </c>
      <c r="G118" s="590"/>
      <c r="H118" s="499">
        <f t="shared" si="32"/>
        <v>0</v>
      </c>
      <c r="I118" s="501">
        <f t="shared" si="33"/>
        <v>0</v>
      </c>
      <c r="J118" s="500"/>
      <c r="K118" s="594"/>
      <c r="L118" s="595"/>
      <c r="N118" s="599"/>
      <c r="O118" s="875"/>
      <c r="P118" s="876"/>
      <c r="Q118" s="877"/>
      <c r="S118" s="502">
        <f t="shared" si="36"/>
        <v>0</v>
      </c>
      <c r="T118" s="502">
        <f t="shared" si="37"/>
        <v>0</v>
      </c>
      <c r="U118" s="502">
        <f t="shared" si="38"/>
        <v>0</v>
      </c>
      <c r="V118" s="502">
        <f t="shared" si="39"/>
        <v>0</v>
      </c>
      <c r="W118" s="502"/>
      <c r="X118" s="502"/>
      <c r="Y118" s="503">
        <f t="shared" si="34"/>
        <v>0</v>
      </c>
      <c r="Z118" s="503">
        <f t="shared" si="35"/>
        <v>0</v>
      </c>
    </row>
    <row r="119" spans="1:27" s="530" customFormat="1" x14ac:dyDescent="0.3">
      <c r="B119" s="541" t="s">
        <v>376</v>
      </c>
      <c r="C119" s="584"/>
      <c r="D119" s="498">
        <f t="shared" si="30"/>
        <v>0</v>
      </c>
      <c r="E119" s="587"/>
      <c r="F119" s="499">
        <f t="shared" si="31"/>
        <v>0</v>
      </c>
      <c r="G119" s="590"/>
      <c r="H119" s="499">
        <f t="shared" si="32"/>
        <v>0</v>
      </c>
      <c r="I119" s="501">
        <f t="shared" si="33"/>
        <v>0</v>
      </c>
      <c r="J119" s="500"/>
      <c r="K119" s="594"/>
      <c r="L119" s="595"/>
      <c r="N119" s="599"/>
      <c r="O119" s="875"/>
      <c r="P119" s="876"/>
      <c r="Q119" s="877"/>
      <c r="S119" s="502">
        <f t="shared" si="36"/>
        <v>0</v>
      </c>
      <c r="T119" s="502">
        <f t="shared" si="37"/>
        <v>0</v>
      </c>
      <c r="U119" s="502">
        <f t="shared" si="38"/>
        <v>0</v>
      </c>
      <c r="V119" s="502">
        <f t="shared" si="39"/>
        <v>0</v>
      </c>
      <c r="W119" s="502"/>
      <c r="X119" s="502"/>
      <c r="Y119" s="503">
        <f t="shared" si="34"/>
        <v>0</v>
      </c>
      <c r="Z119" s="503">
        <f t="shared" si="35"/>
        <v>0</v>
      </c>
    </row>
    <row r="120" spans="1:27" s="530" customFormat="1" x14ac:dyDescent="0.3">
      <c r="B120" s="541" t="s">
        <v>376</v>
      </c>
      <c r="C120" s="584"/>
      <c r="D120" s="498">
        <f t="shared" si="30"/>
        <v>0</v>
      </c>
      <c r="E120" s="587"/>
      <c r="F120" s="499">
        <f t="shared" si="31"/>
        <v>0</v>
      </c>
      <c r="G120" s="590"/>
      <c r="H120" s="499">
        <f t="shared" si="32"/>
        <v>0</v>
      </c>
      <c r="I120" s="501">
        <f t="shared" si="33"/>
        <v>0</v>
      </c>
      <c r="J120" s="500"/>
      <c r="K120" s="594"/>
      <c r="L120" s="595"/>
      <c r="N120" s="599"/>
      <c r="O120" s="875"/>
      <c r="P120" s="876"/>
      <c r="Q120" s="877"/>
      <c r="S120" s="502">
        <f t="shared" si="36"/>
        <v>0</v>
      </c>
      <c r="T120" s="502">
        <f t="shared" si="37"/>
        <v>0</v>
      </c>
      <c r="U120" s="502">
        <f t="shared" si="38"/>
        <v>0</v>
      </c>
      <c r="V120" s="502">
        <f t="shared" si="39"/>
        <v>0</v>
      </c>
      <c r="W120" s="502"/>
      <c r="X120" s="502"/>
      <c r="Y120" s="503">
        <f t="shared" si="34"/>
        <v>0</v>
      </c>
      <c r="Z120" s="503">
        <f t="shared" si="35"/>
        <v>0</v>
      </c>
    </row>
    <row r="121" spans="1:27" s="530" customFormat="1" x14ac:dyDescent="0.3">
      <c r="B121" s="542" t="s">
        <v>376</v>
      </c>
      <c r="C121" s="585"/>
      <c r="D121" s="543">
        <f t="shared" si="30"/>
        <v>0</v>
      </c>
      <c r="E121" s="588"/>
      <c r="F121" s="505">
        <f t="shared" si="31"/>
        <v>0</v>
      </c>
      <c r="G121" s="591"/>
      <c r="H121" s="505">
        <f t="shared" si="32"/>
        <v>0</v>
      </c>
      <c r="I121" s="507">
        <f t="shared" si="33"/>
        <v>0</v>
      </c>
      <c r="J121" s="500"/>
      <c r="K121" s="596"/>
      <c r="L121" s="597"/>
      <c r="N121" s="600"/>
      <c r="O121" s="925"/>
      <c r="P121" s="926"/>
      <c r="Q121" s="927"/>
      <c r="S121" s="502">
        <f t="shared" si="36"/>
        <v>0</v>
      </c>
      <c r="T121" s="502">
        <f t="shared" si="37"/>
        <v>0</v>
      </c>
      <c r="U121" s="502">
        <f t="shared" si="38"/>
        <v>0</v>
      </c>
      <c r="V121" s="502">
        <f t="shared" si="39"/>
        <v>0</v>
      </c>
      <c r="W121" s="502"/>
      <c r="X121" s="502"/>
      <c r="Y121" s="503">
        <f t="shared" si="34"/>
        <v>0</v>
      </c>
      <c r="Z121" s="503">
        <f t="shared" si="35"/>
        <v>0</v>
      </c>
    </row>
    <row r="122" spans="1:27" s="530" customFormat="1" x14ac:dyDescent="0.3">
      <c r="B122" s="508" t="s">
        <v>351</v>
      </c>
      <c r="C122" s="509">
        <f>365/7</f>
        <v>52.142857142857146</v>
      </c>
      <c r="D122" s="544"/>
      <c r="E122" s="510">
        <f>SUM(E104:E108)</f>
        <v>0</v>
      </c>
      <c r="F122" s="511">
        <f>SUM(F104:F108)</f>
        <v>0</v>
      </c>
      <c r="G122" s="510">
        <f>SUM(G104:G108)</f>
        <v>0</v>
      </c>
      <c r="H122" s="511">
        <f>SUM(H104:H108)</f>
        <v>0</v>
      </c>
      <c r="I122" s="484">
        <f>SUM(I104:I108)</f>
        <v>0</v>
      </c>
      <c r="K122" s="513">
        <f>SUM(K104:K121)</f>
        <v>0</v>
      </c>
      <c r="L122" s="513">
        <f>SUM(L104:L121)</f>
        <v>0</v>
      </c>
      <c r="N122" s="512">
        <f>SUM(N104:N121)</f>
        <v>0</v>
      </c>
      <c r="O122" s="895">
        <f>SUM(O104:O121)</f>
        <v>0</v>
      </c>
      <c r="P122" s="896"/>
      <c r="Q122" s="897"/>
      <c r="S122" s="515">
        <f>SUM(S104:S121)</f>
        <v>0</v>
      </c>
      <c r="T122" s="515">
        <f t="shared" ref="T122:V122" si="40">SUM(T104:T121)</f>
        <v>0</v>
      </c>
      <c r="U122" s="515">
        <f t="shared" si="40"/>
        <v>0</v>
      </c>
      <c r="V122" s="515">
        <f t="shared" si="40"/>
        <v>0</v>
      </c>
      <c r="W122" s="515"/>
      <c r="X122" s="515"/>
      <c r="Y122" s="516">
        <f>SUM(Y104:Y121)</f>
        <v>0</v>
      </c>
      <c r="Z122" s="516">
        <f>SUM(Z104:Z121)</f>
        <v>0</v>
      </c>
    </row>
    <row r="123" spans="1:27" s="530" customFormat="1" x14ac:dyDescent="0.3">
      <c r="B123" s="531"/>
      <c r="C123" s="532"/>
      <c r="D123" s="532"/>
      <c r="E123" s="532"/>
      <c r="F123" s="532"/>
      <c r="G123" s="532"/>
      <c r="H123" s="532"/>
      <c r="I123" s="532"/>
      <c r="S123" s="914" t="s">
        <v>307</v>
      </c>
      <c r="T123" s="914"/>
      <c r="U123" s="914"/>
      <c r="V123" s="515">
        <f>SUM(S122:V122)</f>
        <v>0</v>
      </c>
      <c r="W123" s="515"/>
      <c r="X123" s="515"/>
      <c r="Y123" s="522">
        <f>Y122/60</f>
        <v>0</v>
      </c>
      <c r="Z123" s="522">
        <f>Z122/60</f>
        <v>0</v>
      </c>
      <c r="AA123" s="523">
        <f>SUM(Y123:Z123)</f>
        <v>0</v>
      </c>
    </row>
    <row r="124" spans="1:27" s="530" customFormat="1" x14ac:dyDescent="0.3">
      <c r="B124" s="531"/>
      <c r="C124" s="532"/>
      <c r="D124" s="532"/>
      <c r="E124" s="532"/>
      <c r="F124" s="532"/>
      <c r="G124" s="532"/>
      <c r="H124" s="532"/>
      <c r="I124" s="532"/>
    </row>
    <row r="125" spans="1:27" s="464" customFormat="1" ht="18" customHeight="1" x14ac:dyDescent="0.35">
      <c r="A125" s="464" t="s">
        <v>378</v>
      </c>
      <c r="B125" s="822" t="s">
        <v>407</v>
      </c>
      <c r="C125" s="822"/>
      <c r="D125" s="822"/>
      <c r="E125" s="822"/>
      <c r="F125" s="822"/>
      <c r="G125" s="822"/>
      <c r="H125" s="822"/>
      <c r="I125" s="822"/>
      <c r="N125" s="841" t="s">
        <v>366</v>
      </c>
      <c r="O125" s="842"/>
      <c r="P125" s="842"/>
      <c r="Q125" s="843"/>
    </row>
    <row r="127" spans="1:27" ht="15.6" customHeight="1" x14ac:dyDescent="0.3">
      <c r="A127" s="460" t="s">
        <v>379</v>
      </c>
      <c r="B127" s="864" t="s">
        <v>362</v>
      </c>
      <c r="C127" s="865"/>
      <c r="D127" s="865"/>
      <c r="E127" s="865"/>
      <c r="F127" s="865"/>
      <c r="G127" s="865"/>
      <c r="H127" s="865"/>
      <c r="I127" s="866"/>
      <c r="J127" s="545"/>
      <c r="K127" s="835" t="s">
        <v>99</v>
      </c>
      <c r="L127" s="836"/>
      <c r="N127" s="841" t="s">
        <v>353</v>
      </c>
      <c r="O127" s="842"/>
      <c r="P127" s="842"/>
      <c r="Q127" s="843"/>
    </row>
    <row r="128" spans="1:27" ht="14.4" customHeight="1" x14ac:dyDescent="0.3">
      <c r="B128" s="844" t="s">
        <v>341</v>
      </c>
      <c r="C128" s="524">
        <f>$C$24</f>
        <v>0</v>
      </c>
      <c r="D128" s="846" t="s">
        <v>12</v>
      </c>
      <c r="E128" s="847"/>
      <c r="F128" s="846" t="s">
        <v>13</v>
      </c>
      <c r="G128" s="850"/>
      <c r="H128" s="850"/>
      <c r="I128" s="872" t="s">
        <v>349</v>
      </c>
      <c r="J128" s="545"/>
      <c r="K128" s="837"/>
      <c r="L128" s="838"/>
      <c r="N128" s="852" t="s">
        <v>12</v>
      </c>
      <c r="O128" s="854" t="s">
        <v>342</v>
      </c>
      <c r="P128" s="878"/>
      <c r="Q128" s="879"/>
    </row>
    <row r="129" spans="2:27" x14ac:dyDescent="0.3">
      <c r="B129" s="871"/>
      <c r="C129" s="546">
        <f>C128*60</f>
        <v>0</v>
      </c>
      <c r="D129" s="855"/>
      <c r="E129" s="857"/>
      <c r="F129" s="855"/>
      <c r="G129" s="856"/>
      <c r="H129" s="856"/>
      <c r="I129" s="873"/>
      <c r="J129" s="545"/>
      <c r="K129" s="839"/>
      <c r="L129" s="840"/>
      <c r="N129" s="853"/>
      <c r="O129" s="880"/>
      <c r="P129" s="881"/>
      <c r="Q129" s="882"/>
    </row>
    <row r="130" spans="2:27" ht="72" x14ac:dyDescent="0.3">
      <c r="B130" s="547" t="s">
        <v>354</v>
      </c>
      <c r="C130" s="491" t="s">
        <v>343</v>
      </c>
      <c r="D130" s="492" t="s">
        <v>347</v>
      </c>
      <c r="E130" s="493" t="s">
        <v>346</v>
      </c>
      <c r="F130" s="492" t="s">
        <v>347</v>
      </c>
      <c r="G130" s="491" t="s">
        <v>348</v>
      </c>
      <c r="H130" s="493" t="s">
        <v>355</v>
      </c>
      <c r="I130" s="874"/>
      <c r="J130" s="548"/>
      <c r="K130" s="549" t="s">
        <v>350</v>
      </c>
      <c r="L130" s="494" t="s">
        <v>51</v>
      </c>
      <c r="N130" s="490" t="s">
        <v>402</v>
      </c>
      <c r="O130" s="823" t="s">
        <v>402</v>
      </c>
      <c r="P130" s="824"/>
      <c r="Q130" s="825"/>
      <c r="S130" s="915" t="s">
        <v>50</v>
      </c>
      <c r="T130" s="915"/>
      <c r="U130" s="915" t="s">
        <v>397</v>
      </c>
      <c r="V130" s="915"/>
      <c r="W130" s="525"/>
      <c r="X130" s="525"/>
      <c r="Y130" s="495" t="s">
        <v>359</v>
      </c>
      <c r="Z130" s="496" t="s">
        <v>360</v>
      </c>
      <c r="AA130" s="550" t="s">
        <v>344</v>
      </c>
    </row>
    <row r="131" spans="2:27" x14ac:dyDescent="0.3">
      <c r="B131" s="497">
        <v>1</v>
      </c>
      <c r="C131" s="551">
        <f>IF(C128=0,0,ROUND(C128*60*C150/365,2))</f>
        <v>0</v>
      </c>
      <c r="D131" s="601"/>
      <c r="E131" s="499">
        <f t="shared" ref="E131:E149" si="41">C131*D131</f>
        <v>0</v>
      </c>
      <c r="F131" s="601"/>
      <c r="G131" s="500">
        <f t="shared" ref="G131:G149" si="42">C131*F131</f>
        <v>0</v>
      </c>
      <c r="H131" s="552">
        <f t="shared" ref="H131:H149" si="43">C131*$C$152*F131</f>
        <v>0</v>
      </c>
      <c r="I131" s="540">
        <f t="shared" ref="I131:I149" si="44">C131*(D131+F131)</f>
        <v>0</v>
      </c>
      <c r="J131" s="500"/>
      <c r="K131" s="601"/>
      <c r="L131" s="601"/>
      <c r="N131" s="602"/>
      <c r="O131" s="826"/>
      <c r="P131" s="827"/>
      <c r="Q131" s="828"/>
      <c r="S131" s="502">
        <f>N131*$D$11*365</f>
        <v>0</v>
      </c>
      <c r="T131" s="502">
        <f>O131*$D$14*365</f>
        <v>0</v>
      </c>
      <c r="U131" s="502">
        <f>N131*365*C131</f>
        <v>0</v>
      </c>
      <c r="V131" s="502">
        <f>O131*365*C131</f>
        <v>0</v>
      </c>
      <c r="W131" s="502"/>
      <c r="X131" s="502"/>
      <c r="Y131" s="503" t="e">
        <f t="shared" ref="Y131:Y149" si="45">N131*AA131*$C$150</f>
        <v>#DIV/0!</v>
      </c>
      <c r="Z131" s="503" t="e">
        <f t="shared" ref="Z131:Z149" si="46">O131*AA131*$C$150</f>
        <v>#DIV/0!</v>
      </c>
      <c r="AA131" s="503" t="e">
        <f t="shared" ref="AA131:AA149" si="47">ROUND(C131/$C$128*7,0)</f>
        <v>#DIV/0!</v>
      </c>
    </row>
    <row r="132" spans="2:27" x14ac:dyDescent="0.3">
      <c r="B132" s="497">
        <v>2</v>
      </c>
      <c r="C132" s="551">
        <f>C131*2</f>
        <v>0</v>
      </c>
      <c r="D132" s="581"/>
      <c r="E132" s="499">
        <f t="shared" si="41"/>
        <v>0</v>
      </c>
      <c r="F132" s="581"/>
      <c r="G132" s="500">
        <f t="shared" si="42"/>
        <v>0</v>
      </c>
      <c r="H132" s="552">
        <f t="shared" si="43"/>
        <v>0</v>
      </c>
      <c r="I132" s="501">
        <f t="shared" si="44"/>
        <v>0</v>
      </c>
      <c r="J132" s="500"/>
      <c r="K132" s="581"/>
      <c r="L132" s="581"/>
      <c r="N132" s="599"/>
      <c r="O132" s="829"/>
      <c r="P132" s="830"/>
      <c r="Q132" s="831"/>
      <c r="S132" s="502">
        <f t="shared" ref="S132:S149" si="48">N132*$D$11*365</f>
        <v>0</v>
      </c>
      <c r="T132" s="502">
        <f t="shared" ref="T132:T149" si="49">O132*$D$14*365</f>
        <v>0</v>
      </c>
      <c r="U132" s="502">
        <f t="shared" ref="U132:U149" si="50">N132*365*C132</f>
        <v>0</v>
      </c>
      <c r="V132" s="502">
        <f t="shared" ref="V132:V149" si="51">O132*365*C132</f>
        <v>0</v>
      </c>
      <c r="W132" s="502"/>
      <c r="X132" s="502"/>
      <c r="Y132" s="503" t="e">
        <f t="shared" si="45"/>
        <v>#DIV/0!</v>
      </c>
      <c r="Z132" s="503" t="e">
        <f t="shared" si="46"/>
        <v>#DIV/0!</v>
      </c>
      <c r="AA132" s="503" t="e">
        <f t="shared" si="47"/>
        <v>#DIV/0!</v>
      </c>
    </row>
    <row r="133" spans="2:27" x14ac:dyDescent="0.3">
      <c r="B133" s="497">
        <v>3</v>
      </c>
      <c r="C133" s="551">
        <f>C131*3</f>
        <v>0</v>
      </c>
      <c r="D133" s="581"/>
      <c r="E133" s="499">
        <f t="shared" si="41"/>
        <v>0</v>
      </c>
      <c r="F133" s="581"/>
      <c r="G133" s="500">
        <f t="shared" si="42"/>
        <v>0</v>
      </c>
      <c r="H133" s="552">
        <f t="shared" si="43"/>
        <v>0</v>
      </c>
      <c r="I133" s="501">
        <f t="shared" si="44"/>
        <v>0</v>
      </c>
      <c r="J133" s="500"/>
      <c r="K133" s="581"/>
      <c r="L133" s="581"/>
      <c r="N133" s="599"/>
      <c r="O133" s="829"/>
      <c r="P133" s="830"/>
      <c r="Q133" s="831"/>
      <c r="S133" s="502">
        <f t="shared" si="48"/>
        <v>0</v>
      </c>
      <c r="T133" s="502">
        <f t="shared" si="49"/>
        <v>0</v>
      </c>
      <c r="U133" s="502">
        <f t="shared" si="50"/>
        <v>0</v>
      </c>
      <c r="V133" s="502">
        <f t="shared" si="51"/>
        <v>0</v>
      </c>
      <c r="W133" s="502"/>
      <c r="X133" s="502"/>
      <c r="Y133" s="503" t="e">
        <f t="shared" si="45"/>
        <v>#DIV/0!</v>
      </c>
      <c r="Z133" s="503" t="e">
        <f t="shared" si="46"/>
        <v>#DIV/0!</v>
      </c>
      <c r="AA133" s="503" t="e">
        <f t="shared" si="47"/>
        <v>#DIV/0!</v>
      </c>
    </row>
    <row r="134" spans="2:27" x14ac:dyDescent="0.3">
      <c r="B134" s="497">
        <v>4</v>
      </c>
      <c r="C134" s="551">
        <f>C131*4</f>
        <v>0</v>
      </c>
      <c r="D134" s="581"/>
      <c r="E134" s="499">
        <f t="shared" si="41"/>
        <v>0</v>
      </c>
      <c r="F134" s="581"/>
      <c r="G134" s="500">
        <f t="shared" si="42"/>
        <v>0</v>
      </c>
      <c r="H134" s="552">
        <f t="shared" si="43"/>
        <v>0</v>
      </c>
      <c r="I134" s="501">
        <f t="shared" si="44"/>
        <v>0</v>
      </c>
      <c r="J134" s="500"/>
      <c r="K134" s="581"/>
      <c r="L134" s="581"/>
      <c r="N134" s="599"/>
      <c r="O134" s="829"/>
      <c r="P134" s="830"/>
      <c r="Q134" s="831"/>
      <c r="S134" s="502">
        <f t="shared" si="48"/>
        <v>0</v>
      </c>
      <c r="T134" s="502">
        <f t="shared" si="49"/>
        <v>0</v>
      </c>
      <c r="U134" s="502">
        <f t="shared" si="50"/>
        <v>0</v>
      </c>
      <c r="V134" s="502">
        <f t="shared" si="51"/>
        <v>0</v>
      </c>
      <c r="W134" s="502"/>
      <c r="X134" s="502"/>
      <c r="Y134" s="503" t="e">
        <f t="shared" si="45"/>
        <v>#DIV/0!</v>
      </c>
      <c r="Z134" s="503" t="e">
        <f t="shared" si="46"/>
        <v>#DIV/0!</v>
      </c>
      <c r="AA134" s="503" t="e">
        <f t="shared" si="47"/>
        <v>#DIV/0!</v>
      </c>
    </row>
    <row r="135" spans="2:27" x14ac:dyDescent="0.3">
      <c r="B135" s="497">
        <v>5</v>
      </c>
      <c r="C135" s="551">
        <f>C131*5.5</f>
        <v>0</v>
      </c>
      <c r="D135" s="581"/>
      <c r="E135" s="499">
        <f t="shared" si="41"/>
        <v>0</v>
      </c>
      <c r="F135" s="581"/>
      <c r="G135" s="500">
        <f t="shared" si="42"/>
        <v>0</v>
      </c>
      <c r="H135" s="552">
        <f t="shared" si="43"/>
        <v>0</v>
      </c>
      <c r="I135" s="501">
        <f t="shared" si="44"/>
        <v>0</v>
      </c>
      <c r="J135" s="500"/>
      <c r="K135" s="581"/>
      <c r="L135" s="581"/>
      <c r="N135" s="599"/>
      <c r="O135" s="829"/>
      <c r="P135" s="830"/>
      <c r="Q135" s="831"/>
      <c r="S135" s="502">
        <f t="shared" si="48"/>
        <v>0</v>
      </c>
      <c r="T135" s="502">
        <f t="shared" si="49"/>
        <v>0</v>
      </c>
      <c r="U135" s="502">
        <f t="shared" si="50"/>
        <v>0</v>
      </c>
      <c r="V135" s="502">
        <f t="shared" si="51"/>
        <v>0</v>
      </c>
      <c r="W135" s="502"/>
      <c r="X135" s="502"/>
      <c r="Y135" s="503" t="e">
        <f t="shared" si="45"/>
        <v>#DIV/0!</v>
      </c>
      <c r="Z135" s="503" t="e">
        <f t="shared" si="46"/>
        <v>#DIV/0!</v>
      </c>
      <c r="AA135" s="503" t="e">
        <f t="shared" si="47"/>
        <v>#DIV/0!</v>
      </c>
    </row>
    <row r="136" spans="2:27" x14ac:dyDescent="0.3">
      <c r="B136" s="497">
        <v>6</v>
      </c>
      <c r="C136" s="551">
        <f>C131*7.5</f>
        <v>0</v>
      </c>
      <c r="D136" s="581"/>
      <c r="E136" s="499">
        <f t="shared" si="41"/>
        <v>0</v>
      </c>
      <c r="F136" s="581"/>
      <c r="G136" s="500">
        <f t="shared" si="42"/>
        <v>0</v>
      </c>
      <c r="H136" s="552">
        <f t="shared" si="43"/>
        <v>0</v>
      </c>
      <c r="I136" s="501">
        <f t="shared" si="44"/>
        <v>0</v>
      </c>
      <c r="J136" s="500"/>
      <c r="K136" s="581"/>
      <c r="L136" s="581"/>
      <c r="N136" s="599"/>
      <c r="O136" s="829"/>
      <c r="P136" s="830"/>
      <c r="Q136" s="831"/>
      <c r="S136" s="502">
        <f t="shared" si="48"/>
        <v>0</v>
      </c>
      <c r="T136" s="502">
        <f t="shared" si="49"/>
        <v>0</v>
      </c>
      <c r="U136" s="502">
        <f t="shared" si="50"/>
        <v>0</v>
      </c>
      <c r="V136" s="502">
        <f t="shared" si="51"/>
        <v>0</v>
      </c>
      <c r="W136" s="502"/>
      <c r="X136" s="502"/>
      <c r="Y136" s="503" t="e">
        <f t="shared" si="45"/>
        <v>#DIV/0!</v>
      </c>
      <c r="Z136" s="503" t="e">
        <f t="shared" si="46"/>
        <v>#DIV/0!</v>
      </c>
      <c r="AA136" s="503" t="e">
        <f t="shared" si="47"/>
        <v>#DIV/0!</v>
      </c>
    </row>
    <row r="137" spans="2:27" x14ac:dyDescent="0.3">
      <c r="B137" s="497">
        <v>7</v>
      </c>
      <c r="C137" s="551">
        <f>C131*10.5</f>
        <v>0</v>
      </c>
      <c r="D137" s="581"/>
      <c r="E137" s="499">
        <f t="shared" si="41"/>
        <v>0</v>
      </c>
      <c r="F137" s="581"/>
      <c r="G137" s="500">
        <f t="shared" si="42"/>
        <v>0</v>
      </c>
      <c r="H137" s="552">
        <f t="shared" si="43"/>
        <v>0</v>
      </c>
      <c r="I137" s="501">
        <f t="shared" si="44"/>
        <v>0</v>
      </c>
      <c r="J137" s="500"/>
      <c r="K137" s="581"/>
      <c r="L137" s="581"/>
      <c r="N137" s="599"/>
      <c r="O137" s="829"/>
      <c r="P137" s="830"/>
      <c r="Q137" s="831"/>
      <c r="S137" s="502">
        <f t="shared" si="48"/>
        <v>0</v>
      </c>
      <c r="T137" s="502">
        <f t="shared" si="49"/>
        <v>0</v>
      </c>
      <c r="U137" s="502">
        <f t="shared" si="50"/>
        <v>0</v>
      </c>
      <c r="V137" s="502">
        <f t="shared" si="51"/>
        <v>0</v>
      </c>
      <c r="W137" s="502"/>
      <c r="X137" s="502"/>
      <c r="Y137" s="503" t="e">
        <f t="shared" si="45"/>
        <v>#DIV/0!</v>
      </c>
      <c r="Z137" s="503" t="e">
        <f t="shared" si="46"/>
        <v>#DIV/0!</v>
      </c>
      <c r="AA137" s="503" t="e">
        <f t="shared" si="47"/>
        <v>#DIV/0!</v>
      </c>
    </row>
    <row r="138" spans="2:27" x14ac:dyDescent="0.3">
      <c r="B138" s="497">
        <v>8</v>
      </c>
      <c r="C138" s="551">
        <f>C131*15</f>
        <v>0</v>
      </c>
      <c r="D138" s="581"/>
      <c r="E138" s="499">
        <f t="shared" si="41"/>
        <v>0</v>
      </c>
      <c r="F138" s="581"/>
      <c r="G138" s="500">
        <f t="shared" si="42"/>
        <v>0</v>
      </c>
      <c r="H138" s="552">
        <f t="shared" si="43"/>
        <v>0</v>
      </c>
      <c r="I138" s="501">
        <f t="shared" si="44"/>
        <v>0</v>
      </c>
      <c r="J138" s="500"/>
      <c r="K138" s="581"/>
      <c r="L138" s="581"/>
      <c r="N138" s="599"/>
      <c r="O138" s="829"/>
      <c r="P138" s="830"/>
      <c r="Q138" s="831"/>
      <c r="S138" s="502">
        <f t="shared" si="48"/>
        <v>0</v>
      </c>
      <c r="T138" s="502">
        <f t="shared" si="49"/>
        <v>0</v>
      </c>
      <c r="U138" s="502">
        <f t="shared" si="50"/>
        <v>0</v>
      </c>
      <c r="V138" s="502">
        <f t="shared" si="51"/>
        <v>0</v>
      </c>
      <c r="W138" s="502"/>
      <c r="X138" s="502"/>
      <c r="Y138" s="503" t="e">
        <f t="shared" si="45"/>
        <v>#DIV/0!</v>
      </c>
      <c r="Z138" s="503" t="e">
        <f t="shared" si="46"/>
        <v>#DIV/0!</v>
      </c>
      <c r="AA138" s="503" t="e">
        <f t="shared" si="47"/>
        <v>#DIV/0!</v>
      </c>
    </row>
    <row r="139" spans="2:27" x14ac:dyDescent="0.3">
      <c r="B139" s="497" t="s">
        <v>356</v>
      </c>
      <c r="C139" s="569"/>
      <c r="D139" s="581"/>
      <c r="E139" s="499">
        <f t="shared" si="41"/>
        <v>0</v>
      </c>
      <c r="F139" s="581"/>
      <c r="G139" s="500">
        <f t="shared" si="42"/>
        <v>0</v>
      </c>
      <c r="H139" s="552">
        <f t="shared" si="43"/>
        <v>0</v>
      </c>
      <c r="I139" s="501">
        <f t="shared" si="44"/>
        <v>0</v>
      </c>
      <c r="J139" s="500"/>
      <c r="K139" s="581"/>
      <c r="L139" s="581"/>
      <c r="N139" s="599"/>
      <c r="O139" s="829"/>
      <c r="P139" s="830"/>
      <c r="Q139" s="831"/>
      <c r="S139" s="502">
        <f t="shared" si="48"/>
        <v>0</v>
      </c>
      <c r="T139" s="502">
        <f t="shared" si="49"/>
        <v>0</v>
      </c>
      <c r="U139" s="502">
        <f t="shared" si="50"/>
        <v>0</v>
      </c>
      <c r="V139" s="502">
        <f t="shared" si="51"/>
        <v>0</v>
      </c>
      <c r="W139" s="502"/>
      <c r="X139" s="502"/>
      <c r="Y139" s="503" t="e">
        <f t="shared" si="45"/>
        <v>#DIV/0!</v>
      </c>
      <c r="Z139" s="503" t="e">
        <f t="shared" si="46"/>
        <v>#DIV/0!</v>
      </c>
      <c r="AA139" s="503" t="e">
        <f t="shared" si="47"/>
        <v>#DIV/0!</v>
      </c>
    </row>
    <row r="140" spans="2:27" x14ac:dyDescent="0.3">
      <c r="B140" s="497" t="s">
        <v>356</v>
      </c>
      <c r="C140" s="569"/>
      <c r="D140" s="581"/>
      <c r="E140" s="499">
        <f t="shared" si="41"/>
        <v>0</v>
      </c>
      <c r="F140" s="581"/>
      <c r="G140" s="500">
        <f t="shared" si="42"/>
        <v>0</v>
      </c>
      <c r="H140" s="552">
        <f t="shared" si="43"/>
        <v>0</v>
      </c>
      <c r="I140" s="501">
        <f t="shared" si="44"/>
        <v>0</v>
      </c>
      <c r="J140" s="500"/>
      <c r="K140" s="581"/>
      <c r="L140" s="581"/>
      <c r="N140" s="599"/>
      <c r="O140" s="829"/>
      <c r="P140" s="830"/>
      <c r="Q140" s="831"/>
      <c r="S140" s="502">
        <f t="shared" si="48"/>
        <v>0</v>
      </c>
      <c r="T140" s="502">
        <f t="shared" si="49"/>
        <v>0</v>
      </c>
      <c r="U140" s="502">
        <f t="shared" si="50"/>
        <v>0</v>
      </c>
      <c r="V140" s="502">
        <f t="shared" si="51"/>
        <v>0</v>
      </c>
      <c r="W140" s="502"/>
      <c r="X140" s="502"/>
      <c r="Y140" s="503" t="e">
        <f t="shared" si="45"/>
        <v>#DIV/0!</v>
      </c>
      <c r="Z140" s="503" t="e">
        <f t="shared" si="46"/>
        <v>#DIV/0!</v>
      </c>
      <c r="AA140" s="503" t="e">
        <f t="shared" si="47"/>
        <v>#DIV/0!</v>
      </c>
    </row>
    <row r="141" spans="2:27" x14ac:dyDescent="0.3">
      <c r="B141" s="497" t="s">
        <v>356</v>
      </c>
      <c r="C141" s="569"/>
      <c r="D141" s="581"/>
      <c r="E141" s="499">
        <f t="shared" si="41"/>
        <v>0</v>
      </c>
      <c r="F141" s="581"/>
      <c r="G141" s="500">
        <f t="shared" si="42"/>
        <v>0</v>
      </c>
      <c r="H141" s="552">
        <f t="shared" si="43"/>
        <v>0</v>
      </c>
      <c r="I141" s="501">
        <f t="shared" si="44"/>
        <v>0</v>
      </c>
      <c r="J141" s="500"/>
      <c r="K141" s="581"/>
      <c r="L141" s="581"/>
      <c r="N141" s="599"/>
      <c r="O141" s="829"/>
      <c r="P141" s="830"/>
      <c r="Q141" s="831"/>
      <c r="S141" s="502">
        <f t="shared" si="48"/>
        <v>0</v>
      </c>
      <c r="T141" s="502">
        <f t="shared" si="49"/>
        <v>0</v>
      </c>
      <c r="U141" s="502">
        <f t="shared" si="50"/>
        <v>0</v>
      </c>
      <c r="V141" s="502">
        <f t="shared" si="51"/>
        <v>0</v>
      </c>
      <c r="W141" s="502"/>
      <c r="X141" s="502"/>
      <c r="Y141" s="503" t="e">
        <f t="shared" si="45"/>
        <v>#DIV/0!</v>
      </c>
      <c r="Z141" s="503" t="e">
        <f t="shared" si="46"/>
        <v>#DIV/0!</v>
      </c>
      <c r="AA141" s="503" t="e">
        <f t="shared" si="47"/>
        <v>#DIV/0!</v>
      </c>
    </row>
    <row r="142" spans="2:27" x14ac:dyDescent="0.3">
      <c r="B142" s="497" t="s">
        <v>356</v>
      </c>
      <c r="C142" s="569"/>
      <c r="D142" s="581"/>
      <c r="E142" s="499">
        <f t="shared" si="41"/>
        <v>0</v>
      </c>
      <c r="F142" s="581"/>
      <c r="G142" s="500">
        <f t="shared" si="42"/>
        <v>0</v>
      </c>
      <c r="H142" s="552">
        <f t="shared" si="43"/>
        <v>0</v>
      </c>
      <c r="I142" s="501">
        <f t="shared" si="44"/>
        <v>0</v>
      </c>
      <c r="J142" s="500"/>
      <c r="K142" s="581"/>
      <c r="L142" s="581"/>
      <c r="N142" s="599"/>
      <c r="O142" s="829"/>
      <c r="P142" s="830"/>
      <c r="Q142" s="831"/>
      <c r="S142" s="502">
        <f t="shared" si="48"/>
        <v>0</v>
      </c>
      <c r="T142" s="502">
        <f t="shared" si="49"/>
        <v>0</v>
      </c>
      <c r="U142" s="502">
        <f t="shared" si="50"/>
        <v>0</v>
      </c>
      <c r="V142" s="502">
        <f t="shared" si="51"/>
        <v>0</v>
      </c>
      <c r="W142" s="502"/>
      <c r="X142" s="502"/>
      <c r="Y142" s="503" t="e">
        <f t="shared" si="45"/>
        <v>#DIV/0!</v>
      </c>
      <c r="Z142" s="503" t="e">
        <f t="shared" si="46"/>
        <v>#DIV/0!</v>
      </c>
      <c r="AA142" s="503" t="e">
        <f t="shared" si="47"/>
        <v>#DIV/0!</v>
      </c>
    </row>
    <row r="143" spans="2:27" x14ac:dyDescent="0.3">
      <c r="B143" s="497" t="s">
        <v>356</v>
      </c>
      <c r="C143" s="569"/>
      <c r="D143" s="581"/>
      <c r="E143" s="499">
        <f t="shared" si="41"/>
        <v>0</v>
      </c>
      <c r="F143" s="581"/>
      <c r="G143" s="500">
        <f t="shared" si="42"/>
        <v>0</v>
      </c>
      <c r="H143" s="552">
        <f t="shared" si="43"/>
        <v>0</v>
      </c>
      <c r="I143" s="501">
        <f t="shared" si="44"/>
        <v>0</v>
      </c>
      <c r="J143" s="500"/>
      <c r="K143" s="581"/>
      <c r="L143" s="581"/>
      <c r="N143" s="599"/>
      <c r="O143" s="829"/>
      <c r="P143" s="830"/>
      <c r="Q143" s="831"/>
      <c r="S143" s="502">
        <f t="shared" si="48"/>
        <v>0</v>
      </c>
      <c r="T143" s="502">
        <f t="shared" si="49"/>
        <v>0</v>
      </c>
      <c r="U143" s="502">
        <f t="shared" si="50"/>
        <v>0</v>
      </c>
      <c r="V143" s="502">
        <f t="shared" si="51"/>
        <v>0</v>
      </c>
      <c r="W143" s="502"/>
      <c r="X143" s="502"/>
      <c r="Y143" s="503" t="e">
        <f t="shared" si="45"/>
        <v>#DIV/0!</v>
      </c>
      <c r="Z143" s="503" t="e">
        <f t="shared" si="46"/>
        <v>#DIV/0!</v>
      </c>
      <c r="AA143" s="503" t="e">
        <f t="shared" si="47"/>
        <v>#DIV/0!</v>
      </c>
    </row>
    <row r="144" spans="2:27" x14ac:dyDescent="0.3">
      <c r="B144" s="497" t="s">
        <v>356</v>
      </c>
      <c r="C144" s="569"/>
      <c r="D144" s="581"/>
      <c r="E144" s="499">
        <f t="shared" si="41"/>
        <v>0</v>
      </c>
      <c r="F144" s="581"/>
      <c r="G144" s="500">
        <f t="shared" si="42"/>
        <v>0</v>
      </c>
      <c r="H144" s="552">
        <f t="shared" si="43"/>
        <v>0</v>
      </c>
      <c r="I144" s="501">
        <f t="shared" si="44"/>
        <v>0</v>
      </c>
      <c r="J144" s="500"/>
      <c r="K144" s="581"/>
      <c r="L144" s="581"/>
      <c r="N144" s="599"/>
      <c r="O144" s="829"/>
      <c r="P144" s="830"/>
      <c r="Q144" s="831"/>
      <c r="S144" s="502">
        <f t="shared" si="48"/>
        <v>0</v>
      </c>
      <c r="T144" s="502">
        <f t="shared" si="49"/>
        <v>0</v>
      </c>
      <c r="U144" s="502">
        <f t="shared" si="50"/>
        <v>0</v>
      </c>
      <c r="V144" s="502">
        <f t="shared" si="51"/>
        <v>0</v>
      </c>
      <c r="W144" s="502"/>
      <c r="X144" s="502"/>
      <c r="Y144" s="503" t="e">
        <f t="shared" si="45"/>
        <v>#DIV/0!</v>
      </c>
      <c r="Z144" s="503" t="e">
        <f t="shared" si="46"/>
        <v>#DIV/0!</v>
      </c>
      <c r="AA144" s="503" t="e">
        <f t="shared" si="47"/>
        <v>#DIV/0!</v>
      </c>
    </row>
    <row r="145" spans="1:27" x14ac:dyDescent="0.3">
      <c r="B145" s="497" t="s">
        <v>356</v>
      </c>
      <c r="C145" s="569"/>
      <c r="D145" s="581"/>
      <c r="E145" s="499">
        <f t="shared" si="41"/>
        <v>0</v>
      </c>
      <c r="F145" s="581"/>
      <c r="G145" s="500">
        <f t="shared" si="42"/>
        <v>0</v>
      </c>
      <c r="H145" s="552">
        <f t="shared" si="43"/>
        <v>0</v>
      </c>
      <c r="I145" s="501">
        <f t="shared" si="44"/>
        <v>0</v>
      </c>
      <c r="J145" s="500"/>
      <c r="K145" s="581"/>
      <c r="L145" s="581"/>
      <c r="N145" s="599"/>
      <c r="O145" s="829"/>
      <c r="P145" s="830"/>
      <c r="Q145" s="831"/>
      <c r="S145" s="502">
        <f t="shared" si="48"/>
        <v>0</v>
      </c>
      <c r="T145" s="502">
        <f t="shared" si="49"/>
        <v>0</v>
      </c>
      <c r="U145" s="502">
        <f t="shared" si="50"/>
        <v>0</v>
      </c>
      <c r="V145" s="502">
        <f t="shared" si="51"/>
        <v>0</v>
      </c>
      <c r="W145" s="502"/>
      <c r="X145" s="502"/>
      <c r="Y145" s="503" t="e">
        <f t="shared" si="45"/>
        <v>#DIV/0!</v>
      </c>
      <c r="Z145" s="503" t="e">
        <f t="shared" si="46"/>
        <v>#DIV/0!</v>
      </c>
      <c r="AA145" s="503" t="e">
        <f t="shared" si="47"/>
        <v>#DIV/0!</v>
      </c>
    </row>
    <row r="146" spans="1:27" x14ac:dyDescent="0.3">
      <c r="B146" s="497" t="s">
        <v>356</v>
      </c>
      <c r="C146" s="569"/>
      <c r="D146" s="581"/>
      <c r="E146" s="499">
        <f t="shared" si="41"/>
        <v>0</v>
      </c>
      <c r="F146" s="581"/>
      <c r="G146" s="500">
        <f t="shared" si="42"/>
        <v>0</v>
      </c>
      <c r="H146" s="552">
        <f t="shared" si="43"/>
        <v>0</v>
      </c>
      <c r="I146" s="501">
        <f t="shared" si="44"/>
        <v>0</v>
      </c>
      <c r="J146" s="500"/>
      <c r="K146" s="581"/>
      <c r="L146" s="581"/>
      <c r="N146" s="599"/>
      <c r="O146" s="829"/>
      <c r="P146" s="830"/>
      <c r="Q146" s="831"/>
      <c r="S146" s="502">
        <f t="shared" si="48"/>
        <v>0</v>
      </c>
      <c r="T146" s="502">
        <f t="shared" si="49"/>
        <v>0</v>
      </c>
      <c r="U146" s="502">
        <f t="shared" si="50"/>
        <v>0</v>
      </c>
      <c r="V146" s="502">
        <f t="shared" si="51"/>
        <v>0</v>
      </c>
      <c r="W146" s="502"/>
      <c r="X146" s="502"/>
      <c r="Y146" s="503" t="e">
        <f t="shared" si="45"/>
        <v>#DIV/0!</v>
      </c>
      <c r="Z146" s="503" t="e">
        <f t="shared" si="46"/>
        <v>#DIV/0!</v>
      </c>
      <c r="AA146" s="503" t="e">
        <f t="shared" si="47"/>
        <v>#DIV/0!</v>
      </c>
    </row>
    <row r="147" spans="1:27" x14ac:dyDescent="0.3">
      <c r="B147" s="497" t="s">
        <v>356</v>
      </c>
      <c r="C147" s="569"/>
      <c r="D147" s="581"/>
      <c r="E147" s="499">
        <f t="shared" si="41"/>
        <v>0</v>
      </c>
      <c r="F147" s="581"/>
      <c r="G147" s="500">
        <f t="shared" si="42"/>
        <v>0</v>
      </c>
      <c r="H147" s="552">
        <f t="shared" si="43"/>
        <v>0</v>
      </c>
      <c r="I147" s="501">
        <f t="shared" si="44"/>
        <v>0</v>
      </c>
      <c r="J147" s="500"/>
      <c r="K147" s="581"/>
      <c r="L147" s="581"/>
      <c r="N147" s="599"/>
      <c r="O147" s="829"/>
      <c r="P147" s="830"/>
      <c r="Q147" s="831"/>
      <c r="S147" s="502">
        <f t="shared" si="48"/>
        <v>0</v>
      </c>
      <c r="T147" s="502">
        <f t="shared" si="49"/>
        <v>0</v>
      </c>
      <c r="U147" s="502">
        <f t="shared" si="50"/>
        <v>0</v>
      </c>
      <c r="V147" s="502">
        <f t="shared" si="51"/>
        <v>0</v>
      </c>
      <c r="W147" s="502"/>
      <c r="X147" s="502"/>
      <c r="Y147" s="503" t="e">
        <f t="shared" si="45"/>
        <v>#DIV/0!</v>
      </c>
      <c r="Z147" s="503" t="e">
        <f t="shared" si="46"/>
        <v>#DIV/0!</v>
      </c>
      <c r="AA147" s="503" t="e">
        <f t="shared" si="47"/>
        <v>#DIV/0!</v>
      </c>
    </row>
    <row r="148" spans="1:27" x14ac:dyDescent="0.3">
      <c r="B148" s="497" t="s">
        <v>356</v>
      </c>
      <c r="C148" s="569"/>
      <c r="D148" s="581"/>
      <c r="E148" s="499">
        <f t="shared" si="41"/>
        <v>0</v>
      </c>
      <c r="F148" s="581"/>
      <c r="G148" s="500">
        <f t="shared" si="42"/>
        <v>0</v>
      </c>
      <c r="H148" s="552">
        <f t="shared" si="43"/>
        <v>0</v>
      </c>
      <c r="I148" s="501">
        <f t="shared" si="44"/>
        <v>0</v>
      </c>
      <c r="J148" s="500"/>
      <c r="K148" s="581"/>
      <c r="L148" s="581"/>
      <c r="N148" s="599"/>
      <c r="O148" s="829"/>
      <c r="P148" s="830"/>
      <c r="Q148" s="831"/>
      <c r="S148" s="502">
        <f t="shared" si="48"/>
        <v>0</v>
      </c>
      <c r="T148" s="502">
        <f t="shared" si="49"/>
        <v>0</v>
      </c>
      <c r="U148" s="502">
        <f t="shared" si="50"/>
        <v>0</v>
      </c>
      <c r="V148" s="502">
        <f t="shared" si="51"/>
        <v>0</v>
      </c>
      <c r="W148" s="502"/>
      <c r="X148" s="502"/>
      <c r="Y148" s="503" t="e">
        <f t="shared" si="45"/>
        <v>#DIV/0!</v>
      </c>
      <c r="Z148" s="503" t="e">
        <f t="shared" si="46"/>
        <v>#DIV/0!</v>
      </c>
      <c r="AA148" s="503" t="e">
        <f t="shared" si="47"/>
        <v>#DIV/0!</v>
      </c>
    </row>
    <row r="149" spans="1:27" x14ac:dyDescent="0.3">
      <c r="B149" s="504" t="s">
        <v>356</v>
      </c>
      <c r="C149" s="570"/>
      <c r="D149" s="582"/>
      <c r="E149" s="505">
        <f t="shared" si="41"/>
        <v>0</v>
      </c>
      <c r="F149" s="582"/>
      <c r="G149" s="506">
        <f t="shared" si="42"/>
        <v>0</v>
      </c>
      <c r="H149" s="552">
        <f t="shared" si="43"/>
        <v>0</v>
      </c>
      <c r="I149" s="507">
        <f t="shared" si="44"/>
        <v>0</v>
      </c>
      <c r="J149" s="500"/>
      <c r="K149" s="581"/>
      <c r="L149" s="581"/>
      <c r="N149" s="599"/>
      <c r="O149" s="829"/>
      <c r="P149" s="830"/>
      <c r="Q149" s="831"/>
      <c r="S149" s="502">
        <f t="shared" si="48"/>
        <v>0</v>
      </c>
      <c r="T149" s="502">
        <f t="shared" si="49"/>
        <v>0</v>
      </c>
      <c r="U149" s="502">
        <f t="shared" si="50"/>
        <v>0</v>
      </c>
      <c r="V149" s="502">
        <f t="shared" si="51"/>
        <v>0</v>
      </c>
      <c r="W149" s="502"/>
      <c r="X149" s="502"/>
      <c r="Y149" s="503" t="e">
        <f t="shared" si="45"/>
        <v>#DIV/0!</v>
      </c>
      <c r="Z149" s="503" t="e">
        <f t="shared" si="46"/>
        <v>#DIV/0!</v>
      </c>
      <c r="AA149" s="503" t="e">
        <f t="shared" si="47"/>
        <v>#DIV/0!</v>
      </c>
    </row>
    <row r="150" spans="1:27" x14ac:dyDescent="0.3">
      <c r="B150" s="508" t="s">
        <v>351</v>
      </c>
      <c r="C150" s="509">
        <f>ROUND(365/7,2)</f>
        <v>52.14</v>
      </c>
      <c r="D150" s="510">
        <f t="shared" ref="D150:I150" si="52">SUM(D131:D139)</f>
        <v>0</v>
      </c>
      <c r="E150" s="553">
        <f t="shared" si="52"/>
        <v>0</v>
      </c>
      <c r="F150" s="510">
        <f t="shared" si="52"/>
        <v>0</v>
      </c>
      <c r="G150" s="511">
        <f t="shared" si="52"/>
        <v>0</v>
      </c>
      <c r="H150" s="553">
        <f t="shared" si="52"/>
        <v>0</v>
      </c>
      <c r="I150" s="484">
        <f t="shared" si="52"/>
        <v>0</v>
      </c>
      <c r="J150" s="521"/>
      <c r="K150" s="554">
        <f>SUM(K131:K139)</f>
        <v>0</v>
      </c>
      <c r="L150" s="554">
        <f>SUM(L131:L139)</f>
        <v>0</v>
      </c>
      <c r="N150" s="555">
        <f>SUM(N131:N139)</f>
        <v>0</v>
      </c>
      <c r="O150" s="867">
        <f>SUM(O131:O139)</f>
        <v>0</v>
      </c>
      <c r="P150" s="868"/>
      <c r="Q150" s="869"/>
      <c r="S150" s="515">
        <f>SUM(S131:S149)</f>
        <v>0</v>
      </c>
      <c r="T150" s="515">
        <f t="shared" ref="T150:V150" si="53">SUM(T131:T149)</f>
        <v>0</v>
      </c>
      <c r="U150" s="515">
        <f t="shared" si="53"/>
        <v>0</v>
      </c>
      <c r="V150" s="515">
        <f t="shared" si="53"/>
        <v>0</v>
      </c>
      <c r="W150" s="515"/>
      <c r="X150" s="515"/>
      <c r="Y150" s="516" t="e">
        <f>SUM(Y131:Y149)</f>
        <v>#DIV/0!</v>
      </c>
      <c r="Z150" s="516" t="e">
        <f>SUM(Z131:Z149)</f>
        <v>#DIV/0!</v>
      </c>
      <c r="AA150" s="530"/>
    </row>
    <row r="151" spans="1:27" x14ac:dyDescent="0.3">
      <c r="B151" s="545"/>
      <c r="C151" s="545"/>
      <c r="D151" s="473"/>
      <c r="E151" s="473"/>
      <c r="F151" s="473"/>
      <c r="G151" s="545"/>
      <c r="H151" s="473"/>
      <c r="I151" s="473"/>
      <c r="J151" s="545"/>
      <c r="K151" s="545"/>
      <c r="L151" s="545"/>
      <c r="S151" s="914" t="s">
        <v>307</v>
      </c>
      <c r="T151" s="914"/>
      <c r="U151" s="914"/>
      <c r="V151" s="515">
        <f>SUM(S150:V150)</f>
        <v>0</v>
      </c>
      <c r="W151" s="515"/>
      <c r="X151" s="515"/>
      <c r="Y151" s="522" t="e">
        <f>Y150/60</f>
        <v>#DIV/0!</v>
      </c>
      <c r="Z151" s="522" t="e">
        <f>Z150/60</f>
        <v>#DIV/0!</v>
      </c>
      <c r="AA151" s="523" t="e">
        <f>SUM(Y151:Z151)</f>
        <v>#DIV/0!</v>
      </c>
    </row>
    <row r="152" spans="1:27" x14ac:dyDescent="0.3">
      <c r="B152" s="556" t="s">
        <v>357</v>
      </c>
      <c r="C152" s="603">
        <v>0.14050000000000001</v>
      </c>
      <c r="D152" s="473"/>
      <c r="E152" s="473"/>
      <c r="F152" s="473"/>
      <c r="G152" s="545"/>
      <c r="H152" s="473"/>
      <c r="I152" s="473"/>
      <c r="J152" s="545"/>
      <c r="K152" s="545"/>
      <c r="L152" s="545"/>
    </row>
    <row r="153" spans="1:27" x14ac:dyDescent="0.3">
      <c r="B153" s="545"/>
      <c r="C153" s="557" t="s">
        <v>358</v>
      </c>
      <c r="D153" s="473"/>
      <c r="E153" s="473"/>
      <c r="F153" s="473"/>
      <c r="H153" s="473"/>
      <c r="I153" s="473"/>
      <c r="J153" s="545"/>
      <c r="K153" s="545"/>
      <c r="L153" s="545"/>
    </row>
    <row r="156" spans="1:27" s="464" customFormat="1" ht="18" customHeight="1" x14ac:dyDescent="0.35">
      <c r="A156" s="464" t="s">
        <v>392</v>
      </c>
      <c r="B156" s="822" t="s">
        <v>377</v>
      </c>
      <c r="C156" s="822"/>
      <c r="D156" s="822"/>
      <c r="E156" s="822"/>
      <c r="F156" s="822"/>
      <c r="G156" s="822"/>
      <c r="H156" s="822"/>
      <c r="I156" s="822"/>
      <c r="N156" s="460"/>
      <c r="O156" s="460"/>
      <c r="P156" s="460"/>
      <c r="Q156" s="460"/>
    </row>
    <row r="157" spans="1:27" ht="15.6" x14ac:dyDescent="0.3">
      <c r="F157" s="835" t="s">
        <v>381</v>
      </c>
      <c r="G157" s="836"/>
      <c r="I157" s="872" t="s">
        <v>349</v>
      </c>
      <c r="K157" s="835" t="s">
        <v>99</v>
      </c>
      <c r="L157" s="836"/>
      <c r="N157" s="841" t="s">
        <v>366</v>
      </c>
      <c r="O157" s="842"/>
      <c r="P157" s="842"/>
      <c r="Q157" s="843"/>
      <c r="T157" s="558"/>
      <c r="U157" s="558" t="s">
        <v>307</v>
      </c>
      <c r="V157" s="502">
        <f>SUM(V33,V44,V58,V69,V83,V94,V123,V151)</f>
        <v>0</v>
      </c>
      <c r="W157" s="502"/>
      <c r="X157" s="502"/>
      <c r="Y157" s="559" t="s">
        <v>213</v>
      </c>
      <c r="Z157" s="560" t="e">
        <f>SUM(Y32:Z32,Y43:Z43,Y57:Z57,Y68:Z68,Y82:Z82,Y93:Z93,Y122:Z122,Y150:Z150)</f>
        <v>#VALUE!</v>
      </c>
    </row>
    <row r="158" spans="1:27" ht="15.6" x14ac:dyDescent="0.3">
      <c r="F158" s="837"/>
      <c r="G158" s="838"/>
      <c r="I158" s="873"/>
      <c r="K158" s="837"/>
      <c r="L158" s="838"/>
      <c r="N158" s="841" t="s">
        <v>353</v>
      </c>
      <c r="O158" s="842"/>
      <c r="P158" s="842"/>
      <c r="Q158" s="843"/>
      <c r="Y158" s="559" t="s">
        <v>214</v>
      </c>
      <c r="Z158" s="560" t="e">
        <f>ROUND(Z157/60,0)</f>
        <v>#VALUE!</v>
      </c>
    </row>
    <row r="159" spans="1:27" ht="28.8" customHeight="1" x14ac:dyDescent="0.3">
      <c r="F159" s="549" t="s">
        <v>350</v>
      </c>
      <c r="G159" s="494" t="s">
        <v>51</v>
      </c>
      <c r="I159" s="910"/>
      <c r="K159" s="549" t="s">
        <v>350</v>
      </c>
      <c r="L159" s="494" t="s">
        <v>51</v>
      </c>
      <c r="N159" s="561" t="s">
        <v>12</v>
      </c>
      <c r="O159" s="911" t="s">
        <v>342</v>
      </c>
      <c r="P159" s="912"/>
      <c r="Q159" s="913"/>
      <c r="Y159" s="559" t="s">
        <v>215</v>
      </c>
      <c r="Z159" s="559" t="e">
        <f>ROUND(Z158/'1_Stammdatenblatt'!D17,2)</f>
        <v>#VALUE!</v>
      </c>
    </row>
    <row r="160" spans="1:27" x14ac:dyDescent="0.3">
      <c r="F160" s="562">
        <f>N160*365</f>
        <v>0</v>
      </c>
      <c r="G160" s="562">
        <f>O160*365</f>
        <v>0</v>
      </c>
      <c r="I160" s="563">
        <f>SUM(I32,I43,I57,I68,I82,I93,I122,I150)</f>
        <v>0</v>
      </c>
      <c r="K160" s="562">
        <f>SUM(K32,K43,K57,K68,K82,K93,K122,K150)</f>
        <v>0</v>
      </c>
      <c r="L160" s="562">
        <f>SUM(L32,L43,L57,L68,L82,L93,L122,L150)</f>
        <v>0</v>
      </c>
      <c r="N160" s="562">
        <f>SUM(N32,N43,N57,N68,N82,N93,N122,N150)</f>
        <v>0</v>
      </c>
      <c r="O160" s="898">
        <f>SUM(O32,O43,O57,O68,O82,O93,O122,O150)</f>
        <v>0</v>
      </c>
      <c r="P160" s="899"/>
      <c r="Q160" s="900"/>
    </row>
    <row r="163" spans="1:17" ht="15.6" customHeight="1" x14ac:dyDescent="0.3">
      <c r="A163" s="460" t="s">
        <v>393</v>
      </c>
      <c r="B163" s="564" t="s">
        <v>380</v>
      </c>
      <c r="K163" s="835" t="s">
        <v>99</v>
      </c>
      <c r="L163" s="836"/>
      <c r="N163" s="901" t="s">
        <v>366</v>
      </c>
      <c r="O163" s="902"/>
      <c r="P163" s="902"/>
      <c r="Q163" s="903"/>
    </row>
    <row r="164" spans="1:17" x14ac:dyDescent="0.3">
      <c r="K164" s="839"/>
      <c r="L164" s="840"/>
      <c r="N164" s="904"/>
      <c r="O164" s="905"/>
      <c r="P164" s="905"/>
      <c r="Q164" s="906"/>
    </row>
    <row r="165" spans="1:17" x14ac:dyDescent="0.3">
      <c r="K165" s="907"/>
      <c r="L165" s="908"/>
      <c r="N165" s="907"/>
      <c r="O165" s="909"/>
      <c r="P165" s="909"/>
      <c r="Q165" s="908"/>
    </row>
  </sheetData>
  <sheetProtection algorithmName="SHA-512" hashValue="y1u8pFfCKrd8Q32uALXnptD9cimUy+UdsTqatRr39tN+z/aYmlzwgzTmdwwMo+wqd4QoNAhTyUauSYRQaA5k/A==" saltValue="7R9OdgdzlFjc6H17wObg/g==" spinCount="100000" sheet="1" objects="1" scenarios="1"/>
  <mergeCells count="218">
    <mergeCell ref="B98:I98"/>
    <mergeCell ref="B71:I71"/>
    <mergeCell ref="B46:I46"/>
    <mergeCell ref="B21:I21"/>
    <mergeCell ref="S151:U151"/>
    <mergeCell ref="S103:T103"/>
    <mergeCell ref="U103:V103"/>
    <mergeCell ref="S123:U123"/>
    <mergeCell ref="S130:T130"/>
    <mergeCell ref="U130:V130"/>
    <mergeCell ref="S76:T76"/>
    <mergeCell ref="U76:V76"/>
    <mergeCell ref="S83:U83"/>
    <mergeCell ref="S87:T87"/>
    <mergeCell ref="U87:V87"/>
    <mergeCell ref="S94:U94"/>
    <mergeCell ref="S51:T51"/>
    <mergeCell ref="U51:V51"/>
    <mergeCell ref="S58:U58"/>
    <mergeCell ref="S62:T62"/>
    <mergeCell ref="U62:V62"/>
    <mergeCell ref="S69:U69"/>
    <mergeCell ref="U26:V26"/>
    <mergeCell ref="S26:T26"/>
    <mergeCell ref="S33:U33"/>
    <mergeCell ref="S37:T37"/>
    <mergeCell ref="U37:V37"/>
    <mergeCell ref="S44:U44"/>
    <mergeCell ref="F157:G158"/>
    <mergeCell ref="B8:I8"/>
    <mergeCell ref="B11:C11"/>
    <mergeCell ref="B12:C12"/>
    <mergeCell ref="B14:C14"/>
    <mergeCell ref="B100:I100"/>
    <mergeCell ref="N98:Q98"/>
    <mergeCell ref="D101:D103"/>
    <mergeCell ref="I101:I103"/>
    <mergeCell ref="O119:Q119"/>
    <mergeCell ref="O120:Q120"/>
    <mergeCell ref="O121:Q121"/>
    <mergeCell ref="O104:Q104"/>
    <mergeCell ref="O105:Q105"/>
    <mergeCell ref="O106:Q106"/>
    <mergeCell ref="K100:L102"/>
    <mergeCell ref="N100:Q100"/>
    <mergeCell ref="K127:L129"/>
    <mergeCell ref="B101:B102"/>
    <mergeCell ref="E101:F102"/>
    <mergeCell ref="O160:Q160"/>
    <mergeCell ref="K163:L164"/>
    <mergeCell ref="N163:Q164"/>
    <mergeCell ref="K165:L165"/>
    <mergeCell ref="N165:Q165"/>
    <mergeCell ref="B156:I156"/>
    <mergeCell ref="K157:L158"/>
    <mergeCell ref="I157:I159"/>
    <mergeCell ref="N157:Q157"/>
    <mergeCell ref="N158:Q158"/>
    <mergeCell ref="O159:Q159"/>
    <mergeCell ref="O111:Q111"/>
    <mergeCell ref="O132:Q132"/>
    <mergeCell ref="O131:Q131"/>
    <mergeCell ref="O130:Q130"/>
    <mergeCell ref="O128:Q129"/>
    <mergeCell ref="N125:Q125"/>
    <mergeCell ref="G101:H102"/>
    <mergeCell ref="N101:N102"/>
    <mergeCell ref="O101:Q102"/>
    <mergeCell ref="O122:Q122"/>
    <mergeCell ref="O115:Q115"/>
    <mergeCell ref="O116:Q116"/>
    <mergeCell ref="O117:Q117"/>
    <mergeCell ref="O118:Q118"/>
    <mergeCell ref="O112:Q112"/>
    <mergeCell ref="O113:Q113"/>
    <mergeCell ref="O114:Q114"/>
    <mergeCell ref="O107:Q107"/>
    <mergeCell ref="O108:Q108"/>
    <mergeCell ref="O109:Q109"/>
    <mergeCell ref="O110:Q110"/>
    <mergeCell ref="O77:Q77"/>
    <mergeCell ref="O78:Q78"/>
    <mergeCell ref="O79:Q79"/>
    <mergeCell ref="N73:Q73"/>
    <mergeCell ref="O55:Q55"/>
    <mergeCell ref="O56:Q56"/>
    <mergeCell ref="O149:Q149"/>
    <mergeCell ref="O148:Q148"/>
    <mergeCell ref="O147:Q147"/>
    <mergeCell ref="O146:Q146"/>
    <mergeCell ref="O145:Q145"/>
    <mergeCell ref="O144:Q144"/>
    <mergeCell ref="O143:Q143"/>
    <mergeCell ref="O142:Q142"/>
    <mergeCell ref="O103:Q103"/>
    <mergeCell ref="O141:Q141"/>
    <mergeCell ref="O140:Q140"/>
    <mergeCell ref="O139:Q139"/>
    <mergeCell ref="O138:Q138"/>
    <mergeCell ref="O137:Q137"/>
    <mergeCell ref="O136:Q136"/>
    <mergeCell ref="O135:Q135"/>
    <mergeCell ref="O134:Q134"/>
    <mergeCell ref="O133:Q133"/>
    <mergeCell ref="O89:Q89"/>
    <mergeCell ref="O90:Q90"/>
    <mergeCell ref="O91:Q91"/>
    <mergeCell ref="O85:Q86"/>
    <mergeCell ref="O87:Q87"/>
    <mergeCell ref="O88:Q88"/>
    <mergeCell ref="O80:Q80"/>
    <mergeCell ref="O81:Q81"/>
    <mergeCell ref="O82:Q82"/>
    <mergeCell ref="B125:I125"/>
    <mergeCell ref="O67:Q67"/>
    <mergeCell ref="O62:Q62"/>
    <mergeCell ref="O63:Q63"/>
    <mergeCell ref="O64:Q64"/>
    <mergeCell ref="K59:L61"/>
    <mergeCell ref="N59:Q59"/>
    <mergeCell ref="B60:B61"/>
    <mergeCell ref="E60:F61"/>
    <mergeCell ref="G60:H61"/>
    <mergeCell ref="N60:N61"/>
    <mergeCell ref="O60:Q61"/>
    <mergeCell ref="B84:I84"/>
    <mergeCell ref="K84:L86"/>
    <mergeCell ref="N84:Q84"/>
    <mergeCell ref="B85:B86"/>
    <mergeCell ref="D85:D87"/>
    <mergeCell ref="E85:F86"/>
    <mergeCell ref="G85:H86"/>
    <mergeCell ref="I85:I87"/>
    <mergeCell ref="N85:N86"/>
    <mergeCell ref="O92:Q92"/>
    <mergeCell ref="O93:Q93"/>
    <mergeCell ref="N71:Q71"/>
    <mergeCell ref="B74:B75"/>
    <mergeCell ref="D74:D76"/>
    <mergeCell ref="O51:Q51"/>
    <mergeCell ref="D49:D51"/>
    <mergeCell ref="I49:I51"/>
    <mergeCell ref="E74:F75"/>
    <mergeCell ref="G74:H75"/>
    <mergeCell ref="I74:I76"/>
    <mergeCell ref="N74:N75"/>
    <mergeCell ref="O74:Q75"/>
    <mergeCell ref="B59:I59"/>
    <mergeCell ref="O76:Q76"/>
    <mergeCell ref="D60:D62"/>
    <mergeCell ref="I60:I62"/>
    <mergeCell ref="O57:Q57"/>
    <mergeCell ref="O52:Q52"/>
    <mergeCell ref="O53:Q53"/>
    <mergeCell ref="B73:I73"/>
    <mergeCell ref="K73:L75"/>
    <mergeCell ref="O150:Q150"/>
    <mergeCell ref="A2:Q2"/>
    <mergeCell ref="A3:B3"/>
    <mergeCell ref="B23:I23"/>
    <mergeCell ref="B34:I34"/>
    <mergeCell ref="B48:I48"/>
    <mergeCell ref="N128:N129"/>
    <mergeCell ref="O68:Q68"/>
    <mergeCell ref="B127:I127"/>
    <mergeCell ref="N127:Q127"/>
    <mergeCell ref="B128:B129"/>
    <mergeCell ref="D128:E129"/>
    <mergeCell ref="F128:H129"/>
    <mergeCell ref="I128:I130"/>
    <mergeCell ref="O65:Q65"/>
    <mergeCell ref="O66:Q66"/>
    <mergeCell ref="O54:Q54"/>
    <mergeCell ref="B49:B50"/>
    <mergeCell ref="O39:Q39"/>
    <mergeCell ref="O40:Q40"/>
    <mergeCell ref="O41:Q41"/>
    <mergeCell ref="O35:Q36"/>
    <mergeCell ref="O37:Q37"/>
    <mergeCell ref="O38:Q38"/>
    <mergeCell ref="D35:D37"/>
    <mergeCell ref="I35:I37"/>
    <mergeCell ref="E49:F50"/>
    <mergeCell ref="G49:H50"/>
    <mergeCell ref="N49:N50"/>
    <mergeCell ref="O49:Q50"/>
    <mergeCell ref="O42:Q42"/>
    <mergeCell ref="O43:Q43"/>
    <mergeCell ref="K48:L50"/>
    <mergeCell ref="N48:Q48"/>
    <mergeCell ref="N46:Q46"/>
    <mergeCell ref="O32:Q32"/>
    <mergeCell ref="K34:L36"/>
    <mergeCell ref="N34:Q34"/>
    <mergeCell ref="B35:B36"/>
    <mergeCell ref="E35:F36"/>
    <mergeCell ref="G35:H36"/>
    <mergeCell ref="N35:N36"/>
    <mergeCell ref="O29:Q29"/>
    <mergeCell ref="O30:Q30"/>
    <mergeCell ref="O31:Q31"/>
    <mergeCell ref="C3:Q3"/>
    <mergeCell ref="A4:B4"/>
    <mergeCell ref="B17:I17"/>
    <mergeCell ref="A5:B5"/>
    <mergeCell ref="O26:Q26"/>
    <mergeCell ref="O27:Q27"/>
    <mergeCell ref="O28:Q28"/>
    <mergeCell ref="D24:D26"/>
    <mergeCell ref="I24:I26"/>
    <mergeCell ref="K23:L25"/>
    <mergeCell ref="N23:Q23"/>
    <mergeCell ref="B24:B25"/>
    <mergeCell ref="E24:F25"/>
    <mergeCell ref="G24:H25"/>
    <mergeCell ref="N24:N25"/>
    <mergeCell ref="O24:Q25"/>
    <mergeCell ref="N21:Q21"/>
  </mergeCells>
  <pageMargins left="0.7" right="0.7" top="0.78740157499999996" bottom="0.78740157499999996"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dimension ref="A1:Y106"/>
  <sheetViews>
    <sheetView zoomScale="80" zoomScaleNormal="80" workbookViewId="0">
      <pane xSplit="1" ySplit="7" topLeftCell="I73" activePane="bottomRight" state="frozen"/>
      <selection pane="topRight" activeCell="B1" sqref="B1"/>
      <selection pane="bottomLeft" activeCell="A8" sqref="A8"/>
      <selection pane="bottomRight" activeCell="Y94" activeCellId="45" sqref="H24 A10:D39 F10:F39 G7 I10:L39 P10:P39 R10:R39 W10:W39 Y10:Y39 B40:D42 F40:F42 B44 F44 A47:D58 F47:F58 I47:L56 P47:P56 R47:R56 W40:W42 Y40:Y42 W47:W58 Y47:Y58 A61:D73 F61:F76 B74:D76 I61:L73 P61:P73 R61:R73 W61:W76 Y61:Y76 A79:D88 B89:D91 F79:F91 I79:L90 P79:P89 R79:R89 W79:W91 Y79:Y91 A94:D102 B103:D106 F94:F106 I94:L105 P94:P104 R94:R104 W94:W106 Y94:Y106"/>
    </sheetView>
  </sheetViews>
  <sheetFormatPr baseColWidth="10" defaultColWidth="11.5546875" defaultRowHeight="13.8" x14ac:dyDescent="0.25"/>
  <cols>
    <col min="1" max="1" width="61.88671875" style="256" bestFit="1" customWidth="1"/>
    <col min="2" max="4" width="11.5546875" style="256"/>
    <col min="5" max="5" width="1.77734375" style="256" customWidth="1"/>
    <col min="6" max="6" width="13.33203125" style="256" customWidth="1"/>
    <col min="7" max="13" width="11.5546875" style="256"/>
    <col min="14" max="14" width="13.33203125" style="256" customWidth="1"/>
    <col min="15" max="15" width="1.77734375" style="256" customWidth="1"/>
    <col min="16" max="19" width="11.5546875" style="256"/>
    <col min="20" max="20" width="12.5546875" style="256" bestFit="1" customWidth="1"/>
    <col min="21" max="21" width="13.44140625" style="256" bestFit="1" customWidth="1"/>
    <col min="22" max="22" width="2.88671875" style="256" customWidth="1"/>
    <col min="23" max="23" width="20" style="256" customWidth="1"/>
    <col min="24" max="24" width="2.77734375" style="256" customWidth="1"/>
    <col min="25" max="25" width="19.77734375" style="256" customWidth="1"/>
    <col min="26" max="16384" width="11.5546875" style="256"/>
  </cols>
  <sheetData>
    <row r="1" spans="1:25" ht="14.4" thickBot="1" x14ac:dyDescent="0.3">
      <c r="A1" s="257" t="str">
        <f>'1_Stammdatenblatt'!A1</f>
        <v xml:space="preserve">Version vom </v>
      </c>
      <c r="B1" s="955">
        <f>'1_Stammdatenblatt'!B1</f>
        <v>45231</v>
      </c>
      <c r="C1" s="955"/>
      <c r="D1" s="604"/>
      <c r="E1" s="604"/>
      <c r="F1" s="604"/>
      <c r="H1" s="604"/>
      <c r="I1" s="604"/>
    </row>
    <row r="2" spans="1:25" ht="16.2" thickBot="1" x14ac:dyDescent="0.3">
      <c r="A2" s="938" t="s">
        <v>332</v>
      </c>
      <c r="B2" s="939"/>
      <c r="C2" s="939"/>
      <c r="D2" s="939"/>
      <c r="E2" s="939"/>
      <c r="F2" s="939"/>
      <c r="G2" s="939"/>
      <c r="H2" s="939"/>
      <c r="I2" s="939"/>
      <c r="J2" s="939"/>
      <c r="K2" s="939"/>
      <c r="L2" s="939"/>
      <c r="M2" s="939"/>
      <c r="N2" s="939"/>
      <c r="O2" s="939"/>
      <c r="P2" s="939"/>
      <c r="Q2" s="939"/>
      <c r="R2" s="939"/>
      <c r="S2" s="939"/>
      <c r="T2" s="939"/>
      <c r="U2" s="939"/>
      <c r="V2" s="939"/>
      <c r="W2" s="939"/>
      <c r="X2" s="939"/>
      <c r="Y2" s="940"/>
    </row>
    <row r="3" spans="1:25" x14ac:dyDescent="0.25">
      <c r="A3" s="605" t="s">
        <v>329</v>
      </c>
    </row>
    <row r="4" spans="1:25" x14ac:dyDescent="0.25">
      <c r="A4" s="605" t="s">
        <v>251</v>
      </c>
    </row>
    <row r="6" spans="1:25" ht="52.8" customHeight="1" x14ac:dyDescent="0.4">
      <c r="A6" s="949" t="s">
        <v>18</v>
      </c>
      <c r="B6" s="951" t="s">
        <v>327</v>
      </c>
      <c r="C6" s="951" t="s">
        <v>23</v>
      </c>
      <c r="D6" s="953" t="s">
        <v>113</v>
      </c>
      <c r="E6" s="606"/>
      <c r="F6" s="945" t="s">
        <v>116</v>
      </c>
      <c r="G6" s="606" t="s">
        <v>24</v>
      </c>
      <c r="H6" s="945" t="s">
        <v>25</v>
      </c>
      <c r="I6" s="945" t="s">
        <v>26</v>
      </c>
      <c r="J6" s="945" t="s">
        <v>114</v>
      </c>
      <c r="K6" s="945" t="s">
        <v>27</v>
      </c>
      <c r="L6" s="607" t="s">
        <v>28</v>
      </c>
      <c r="M6" s="947" t="s">
        <v>29</v>
      </c>
      <c r="N6" s="945" t="s">
        <v>328</v>
      </c>
      <c r="O6" s="608"/>
      <c r="P6" s="941" t="s">
        <v>30</v>
      </c>
      <c r="Q6" s="941"/>
      <c r="R6" s="941" t="s">
        <v>31</v>
      </c>
      <c r="S6" s="941"/>
      <c r="T6" s="942" t="s">
        <v>32</v>
      </c>
      <c r="U6" s="943" t="s">
        <v>33</v>
      </c>
      <c r="V6" s="412"/>
      <c r="W6" s="934" t="s">
        <v>233</v>
      </c>
      <c r="X6" s="609"/>
      <c r="Y6" s="936" t="s">
        <v>253</v>
      </c>
    </row>
    <row r="7" spans="1:25" ht="21" customHeight="1" x14ac:dyDescent="0.25">
      <c r="A7" s="950"/>
      <c r="B7" s="952"/>
      <c r="C7" s="952"/>
      <c r="D7" s="954"/>
      <c r="E7" s="610"/>
      <c r="F7" s="946"/>
      <c r="G7" s="130"/>
      <c r="H7" s="946"/>
      <c r="I7" s="946"/>
      <c r="J7" s="946"/>
      <c r="K7" s="946"/>
      <c r="L7" s="611">
        <v>6.65</v>
      </c>
      <c r="M7" s="948"/>
      <c r="N7" s="946"/>
      <c r="O7" s="612"/>
      <c r="P7" s="613" t="s">
        <v>115</v>
      </c>
      <c r="Q7" s="614" t="s">
        <v>34</v>
      </c>
      <c r="R7" s="613" t="s">
        <v>115</v>
      </c>
      <c r="S7" s="614" t="s">
        <v>34</v>
      </c>
      <c r="T7" s="942"/>
      <c r="U7" s="944"/>
      <c r="V7" s="412"/>
      <c r="W7" s="935"/>
      <c r="X7" s="615"/>
      <c r="Y7" s="937"/>
    </row>
    <row r="8" spans="1:25" x14ac:dyDescent="0.25">
      <c r="A8" s="616"/>
      <c r="B8" s="617"/>
      <c r="C8" s="617"/>
      <c r="D8" s="618"/>
      <c r="E8" s="618"/>
      <c r="F8" s="619"/>
      <c r="G8" s="108"/>
      <c r="H8" s="619"/>
      <c r="I8" s="619"/>
      <c r="J8" s="619"/>
      <c r="K8" s="619"/>
      <c r="L8" s="619"/>
      <c r="M8" s="619"/>
      <c r="N8" s="620"/>
      <c r="O8" s="620"/>
      <c r="P8" s="621"/>
      <c r="Q8" s="622"/>
      <c r="R8" s="623"/>
      <c r="S8" s="622"/>
      <c r="T8" s="624"/>
      <c r="U8" s="625"/>
      <c r="W8" s="353"/>
      <c r="X8" s="353"/>
      <c r="Y8" s="353"/>
    </row>
    <row r="9" spans="1:25" x14ac:dyDescent="0.25">
      <c r="A9" s="626" t="s">
        <v>241</v>
      </c>
      <c r="B9" s="627"/>
      <c r="C9" s="628"/>
      <c r="D9" s="629"/>
      <c r="E9" s="629"/>
      <c r="F9" s="629"/>
      <c r="G9" s="629"/>
      <c r="H9" s="630"/>
      <c r="I9" s="630"/>
      <c r="J9" s="630"/>
      <c r="K9" s="630"/>
      <c r="L9" s="630"/>
      <c r="M9" s="630"/>
      <c r="N9" s="631"/>
      <c r="O9" s="632"/>
      <c r="P9" s="633"/>
      <c r="Q9" s="634"/>
      <c r="R9" s="633"/>
      <c r="S9" s="634"/>
      <c r="T9" s="633"/>
      <c r="U9" s="635"/>
      <c r="W9" s="353"/>
      <c r="Y9" s="353"/>
    </row>
    <row r="10" spans="1:25" x14ac:dyDescent="0.25">
      <c r="A10" s="30"/>
      <c r="B10" s="60"/>
      <c r="C10" s="61"/>
      <c r="D10" s="62"/>
      <c r="E10" s="636"/>
      <c r="F10" s="63"/>
      <c r="G10" s="22" t="str">
        <f t="shared" ref="G10:G39" si="0">IF($G$7=0,"",IF(F10&gt;0,ROUND(F10*$G$7,2),""))</f>
        <v/>
      </c>
      <c r="H10" s="22" t="str">
        <f t="shared" ref="H10:H42" si="1">IF(F10&gt;0,F10+IF(G10="",0,G10),"")</f>
        <v/>
      </c>
      <c r="I10" s="63"/>
      <c r="J10" s="63"/>
      <c r="K10" s="63"/>
      <c r="L10" s="63"/>
      <c r="M10" s="637" t="str">
        <f t="shared" ref="M10:M42" si="2">IF(SUM(H10:L10)=0,"",SUM(H10:L10))</f>
        <v/>
      </c>
      <c r="N10" s="637" t="str">
        <f t="shared" ref="N10:N42" si="3">IF(M10="","",ROUND(M10*12,2))</f>
        <v/>
      </c>
      <c r="O10" s="638"/>
      <c r="P10" s="64"/>
      <c r="Q10" s="32" t="str">
        <f t="shared" ref="Q10:Q39" si="4">IF(P10="","",ROUND(P10*M10,2))</f>
        <v/>
      </c>
      <c r="R10" s="64"/>
      <c r="S10" s="32" t="str">
        <f t="shared" ref="S10:S39" si="5">IF(R10&gt;0,ROUND(N10*R10,2),"")</f>
        <v/>
      </c>
      <c r="T10" s="639" t="str">
        <f t="shared" ref="T10:T42" si="6">IF(SUM(S10,Q10,N10)&gt;0,SUM(S10,Q10,N10),"")</f>
        <v/>
      </c>
      <c r="U10" s="640" t="str">
        <f t="shared" ref="U10:U42" si="7">IF(T10="","",ROUND(T10/12,2))</f>
        <v/>
      </c>
      <c r="W10" s="25"/>
      <c r="X10" s="353"/>
      <c r="Y10" s="25"/>
    </row>
    <row r="11" spans="1:25" x14ac:dyDescent="0.25">
      <c r="A11" s="30"/>
      <c r="B11" s="60"/>
      <c r="C11" s="61"/>
      <c r="D11" s="62"/>
      <c r="E11" s="636"/>
      <c r="F11" s="63"/>
      <c r="G11" s="22" t="str">
        <f t="shared" si="0"/>
        <v/>
      </c>
      <c r="H11" s="22" t="str">
        <f t="shared" si="1"/>
        <v/>
      </c>
      <c r="I11" s="63"/>
      <c r="J11" s="63"/>
      <c r="K11" s="63"/>
      <c r="L11" s="63"/>
      <c r="M11" s="637" t="str">
        <f t="shared" si="2"/>
        <v/>
      </c>
      <c r="N11" s="637" t="str">
        <f t="shared" si="3"/>
        <v/>
      </c>
      <c r="O11" s="638"/>
      <c r="P11" s="64"/>
      <c r="Q11" s="32" t="str">
        <f t="shared" si="4"/>
        <v/>
      </c>
      <c r="R11" s="64"/>
      <c r="S11" s="32" t="str">
        <f t="shared" si="5"/>
        <v/>
      </c>
      <c r="T11" s="639" t="str">
        <f t="shared" si="6"/>
        <v/>
      </c>
      <c r="U11" s="640" t="str">
        <f t="shared" si="7"/>
        <v/>
      </c>
      <c r="W11" s="25"/>
      <c r="X11" s="353"/>
      <c r="Y11" s="25"/>
    </row>
    <row r="12" spans="1:25" x14ac:dyDescent="0.25">
      <c r="A12" s="30"/>
      <c r="B12" s="60"/>
      <c r="C12" s="61"/>
      <c r="D12" s="62"/>
      <c r="E12" s="636"/>
      <c r="F12" s="63"/>
      <c r="G12" s="22" t="str">
        <f t="shared" si="0"/>
        <v/>
      </c>
      <c r="H12" s="22" t="str">
        <f t="shared" si="1"/>
        <v/>
      </c>
      <c r="I12" s="63"/>
      <c r="J12" s="63"/>
      <c r="K12" s="63"/>
      <c r="L12" s="63"/>
      <c r="M12" s="637" t="str">
        <f t="shared" si="2"/>
        <v/>
      </c>
      <c r="N12" s="637" t="str">
        <f t="shared" si="3"/>
        <v/>
      </c>
      <c r="O12" s="638"/>
      <c r="P12" s="64"/>
      <c r="Q12" s="32" t="str">
        <f t="shared" si="4"/>
        <v/>
      </c>
      <c r="R12" s="64"/>
      <c r="S12" s="32" t="str">
        <f t="shared" si="5"/>
        <v/>
      </c>
      <c r="T12" s="639" t="str">
        <f t="shared" si="6"/>
        <v/>
      </c>
      <c r="U12" s="640" t="str">
        <f t="shared" si="7"/>
        <v/>
      </c>
      <c r="W12" s="25"/>
      <c r="X12" s="353"/>
      <c r="Y12" s="25"/>
    </row>
    <row r="13" spans="1:25" x14ac:dyDescent="0.25">
      <c r="A13" s="30"/>
      <c r="B13" s="60"/>
      <c r="C13" s="61"/>
      <c r="D13" s="62"/>
      <c r="E13" s="636"/>
      <c r="F13" s="63"/>
      <c r="G13" s="22" t="str">
        <f t="shared" si="0"/>
        <v/>
      </c>
      <c r="H13" s="22" t="str">
        <f t="shared" si="1"/>
        <v/>
      </c>
      <c r="I13" s="63"/>
      <c r="J13" s="63"/>
      <c r="K13" s="63"/>
      <c r="L13" s="63"/>
      <c r="M13" s="637" t="str">
        <f t="shared" si="2"/>
        <v/>
      </c>
      <c r="N13" s="637" t="str">
        <f t="shared" si="3"/>
        <v/>
      </c>
      <c r="O13" s="638"/>
      <c r="P13" s="64"/>
      <c r="Q13" s="32" t="str">
        <f t="shared" si="4"/>
        <v/>
      </c>
      <c r="R13" s="64"/>
      <c r="S13" s="32" t="str">
        <f t="shared" si="5"/>
        <v/>
      </c>
      <c r="T13" s="639" t="str">
        <f t="shared" si="6"/>
        <v/>
      </c>
      <c r="U13" s="640" t="str">
        <f t="shared" si="7"/>
        <v/>
      </c>
      <c r="W13" s="25"/>
      <c r="X13" s="353"/>
      <c r="Y13" s="25"/>
    </row>
    <row r="14" spans="1:25" x14ac:dyDescent="0.25">
      <c r="A14" s="30"/>
      <c r="B14" s="60"/>
      <c r="C14" s="61"/>
      <c r="D14" s="62"/>
      <c r="E14" s="636"/>
      <c r="F14" s="63"/>
      <c r="G14" s="22" t="str">
        <f t="shared" si="0"/>
        <v/>
      </c>
      <c r="H14" s="22" t="str">
        <f t="shared" si="1"/>
        <v/>
      </c>
      <c r="I14" s="63"/>
      <c r="J14" s="63"/>
      <c r="K14" s="63"/>
      <c r="L14" s="63"/>
      <c r="M14" s="637" t="str">
        <f t="shared" si="2"/>
        <v/>
      </c>
      <c r="N14" s="637" t="str">
        <f t="shared" si="3"/>
        <v/>
      </c>
      <c r="O14" s="638"/>
      <c r="P14" s="64"/>
      <c r="Q14" s="32" t="str">
        <f t="shared" si="4"/>
        <v/>
      </c>
      <c r="R14" s="64"/>
      <c r="S14" s="32" t="str">
        <f t="shared" si="5"/>
        <v/>
      </c>
      <c r="T14" s="639" t="str">
        <f t="shared" si="6"/>
        <v/>
      </c>
      <c r="U14" s="640" t="str">
        <f t="shared" si="7"/>
        <v/>
      </c>
      <c r="W14" s="25"/>
      <c r="X14" s="353"/>
      <c r="Y14" s="25"/>
    </row>
    <row r="15" spans="1:25" x14ac:dyDescent="0.25">
      <c r="A15" s="30"/>
      <c r="B15" s="60"/>
      <c r="C15" s="61"/>
      <c r="D15" s="62"/>
      <c r="E15" s="636"/>
      <c r="F15" s="63"/>
      <c r="G15" s="22" t="str">
        <f t="shared" si="0"/>
        <v/>
      </c>
      <c r="H15" s="22" t="str">
        <f t="shared" si="1"/>
        <v/>
      </c>
      <c r="I15" s="63"/>
      <c r="J15" s="63"/>
      <c r="K15" s="63"/>
      <c r="L15" s="63"/>
      <c r="M15" s="637" t="str">
        <f t="shared" si="2"/>
        <v/>
      </c>
      <c r="N15" s="637" t="str">
        <f t="shared" si="3"/>
        <v/>
      </c>
      <c r="O15" s="638"/>
      <c r="P15" s="64"/>
      <c r="Q15" s="32" t="str">
        <f t="shared" si="4"/>
        <v/>
      </c>
      <c r="R15" s="64"/>
      <c r="S15" s="32" t="str">
        <f t="shared" si="5"/>
        <v/>
      </c>
      <c r="T15" s="639" t="str">
        <f t="shared" si="6"/>
        <v/>
      </c>
      <c r="U15" s="640" t="str">
        <f t="shared" si="7"/>
        <v/>
      </c>
      <c r="W15" s="25"/>
      <c r="X15" s="353"/>
      <c r="Y15" s="25"/>
    </row>
    <row r="16" spans="1:25" x14ac:dyDescent="0.25">
      <c r="A16" s="30"/>
      <c r="B16" s="60"/>
      <c r="C16" s="61"/>
      <c r="D16" s="62"/>
      <c r="E16" s="636"/>
      <c r="F16" s="63"/>
      <c r="G16" s="22" t="str">
        <f t="shared" si="0"/>
        <v/>
      </c>
      <c r="H16" s="22" t="str">
        <f t="shared" si="1"/>
        <v/>
      </c>
      <c r="I16" s="63"/>
      <c r="J16" s="63"/>
      <c r="K16" s="63"/>
      <c r="L16" s="63"/>
      <c r="M16" s="637" t="str">
        <f t="shared" si="2"/>
        <v/>
      </c>
      <c r="N16" s="637" t="str">
        <f t="shared" si="3"/>
        <v/>
      </c>
      <c r="O16" s="638"/>
      <c r="P16" s="64"/>
      <c r="Q16" s="32" t="str">
        <f t="shared" si="4"/>
        <v/>
      </c>
      <c r="R16" s="64"/>
      <c r="S16" s="32" t="str">
        <f t="shared" si="5"/>
        <v/>
      </c>
      <c r="T16" s="639" t="str">
        <f t="shared" si="6"/>
        <v/>
      </c>
      <c r="U16" s="640" t="str">
        <f t="shared" si="7"/>
        <v/>
      </c>
      <c r="W16" s="25"/>
      <c r="X16" s="353"/>
      <c r="Y16" s="25"/>
    </row>
    <row r="17" spans="1:25" x14ac:dyDescent="0.25">
      <c r="A17" s="30"/>
      <c r="B17" s="60"/>
      <c r="C17" s="61"/>
      <c r="D17" s="62"/>
      <c r="E17" s="636"/>
      <c r="F17" s="63"/>
      <c r="G17" s="22" t="str">
        <f t="shared" si="0"/>
        <v/>
      </c>
      <c r="H17" s="22" t="str">
        <f t="shared" si="1"/>
        <v/>
      </c>
      <c r="I17" s="63"/>
      <c r="J17" s="63"/>
      <c r="K17" s="63"/>
      <c r="L17" s="63"/>
      <c r="M17" s="637" t="str">
        <f t="shared" si="2"/>
        <v/>
      </c>
      <c r="N17" s="637" t="str">
        <f t="shared" si="3"/>
        <v/>
      </c>
      <c r="O17" s="638"/>
      <c r="P17" s="64"/>
      <c r="Q17" s="32" t="str">
        <f t="shared" si="4"/>
        <v/>
      </c>
      <c r="R17" s="64"/>
      <c r="S17" s="32" t="str">
        <f t="shared" si="5"/>
        <v/>
      </c>
      <c r="T17" s="639" t="str">
        <f t="shared" si="6"/>
        <v/>
      </c>
      <c r="U17" s="640" t="str">
        <f t="shared" si="7"/>
        <v/>
      </c>
      <c r="W17" s="25"/>
      <c r="X17" s="353"/>
      <c r="Y17" s="25"/>
    </row>
    <row r="18" spans="1:25" x14ac:dyDescent="0.25">
      <c r="A18" s="30"/>
      <c r="B18" s="60"/>
      <c r="C18" s="61"/>
      <c r="D18" s="62"/>
      <c r="E18" s="636"/>
      <c r="F18" s="63"/>
      <c r="G18" s="22" t="str">
        <f t="shared" si="0"/>
        <v/>
      </c>
      <c r="H18" s="22" t="str">
        <f t="shared" si="1"/>
        <v/>
      </c>
      <c r="I18" s="63"/>
      <c r="J18" s="63"/>
      <c r="K18" s="63"/>
      <c r="L18" s="63"/>
      <c r="M18" s="637" t="str">
        <f t="shared" si="2"/>
        <v/>
      </c>
      <c r="N18" s="637" t="str">
        <f t="shared" si="3"/>
        <v/>
      </c>
      <c r="O18" s="638"/>
      <c r="P18" s="64"/>
      <c r="Q18" s="32" t="str">
        <f t="shared" si="4"/>
        <v/>
      </c>
      <c r="R18" s="64"/>
      <c r="S18" s="32" t="str">
        <f t="shared" si="5"/>
        <v/>
      </c>
      <c r="T18" s="639" t="str">
        <f t="shared" si="6"/>
        <v/>
      </c>
      <c r="U18" s="640" t="str">
        <f t="shared" si="7"/>
        <v/>
      </c>
      <c r="W18" s="25"/>
      <c r="X18" s="353"/>
      <c r="Y18" s="25"/>
    </row>
    <row r="19" spans="1:25" x14ac:dyDescent="0.25">
      <c r="A19" s="30"/>
      <c r="B19" s="60"/>
      <c r="C19" s="61"/>
      <c r="D19" s="62"/>
      <c r="E19" s="636"/>
      <c r="F19" s="63"/>
      <c r="G19" s="22" t="str">
        <f t="shared" si="0"/>
        <v/>
      </c>
      <c r="H19" s="22" t="str">
        <f t="shared" si="1"/>
        <v/>
      </c>
      <c r="I19" s="63"/>
      <c r="J19" s="63"/>
      <c r="K19" s="63"/>
      <c r="L19" s="63"/>
      <c r="M19" s="637" t="str">
        <f t="shared" si="2"/>
        <v/>
      </c>
      <c r="N19" s="637" t="str">
        <f t="shared" si="3"/>
        <v/>
      </c>
      <c r="O19" s="638"/>
      <c r="P19" s="64"/>
      <c r="Q19" s="32" t="str">
        <f t="shared" si="4"/>
        <v/>
      </c>
      <c r="R19" s="64"/>
      <c r="S19" s="32" t="str">
        <f t="shared" si="5"/>
        <v/>
      </c>
      <c r="T19" s="639" t="str">
        <f t="shared" si="6"/>
        <v/>
      </c>
      <c r="U19" s="640" t="str">
        <f t="shared" si="7"/>
        <v/>
      </c>
      <c r="W19" s="25"/>
      <c r="X19" s="353"/>
      <c r="Y19" s="25"/>
    </row>
    <row r="20" spans="1:25" x14ac:dyDescent="0.25">
      <c r="A20" s="30"/>
      <c r="B20" s="60"/>
      <c r="C20" s="61"/>
      <c r="D20" s="62"/>
      <c r="E20" s="636"/>
      <c r="F20" s="63"/>
      <c r="G20" s="22" t="str">
        <f t="shared" si="0"/>
        <v/>
      </c>
      <c r="H20" s="22" t="str">
        <f t="shared" si="1"/>
        <v/>
      </c>
      <c r="I20" s="63"/>
      <c r="J20" s="63"/>
      <c r="K20" s="63"/>
      <c r="L20" s="63"/>
      <c r="M20" s="637" t="str">
        <f t="shared" si="2"/>
        <v/>
      </c>
      <c r="N20" s="637" t="str">
        <f t="shared" si="3"/>
        <v/>
      </c>
      <c r="O20" s="638"/>
      <c r="P20" s="64"/>
      <c r="Q20" s="32" t="str">
        <f t="shared" si="4"/>
        <v/>
      </c>
      <c r="R20" s="64"/>
      <c r="S20" s="32" t="str">
        <f t="shared" si="5"/>
        <v/>
      </c>
      <c r="T20" s="639" t="str">
        <f t="shared" si="6"/>
        <v/>
      </c>
      <c r="U20" s="640" t="str">
        <f t="shared" si="7"/>
        <v/>
      </c>
      <c r="W20" s="25"/>
      <c r="X20" s="353"/>
      <c r="Y20" s="25"/>
    </row>
    <row r="21" spans="1:25" x14ac:dyDescent="0.25">
      <c r="A21" s="30"/>
      <c r="B21" s="60"/>
      <c r="C21" s="61"/>
      <c r="D21" s="62"/>
      <c r="E21" s="636"/>
      <c r="F21" s="63"/>
      <c r="G21" s="22" t="str">
        <f t="shared" si="0"/>
        <v/>
      </c>
      <c r="H21" s="22" t="str">
        <f t="shared" si="1"/>
        <v/>
      </c>
      <c r="I21" s="63"/>
      <c r="J21" s="63"/>
      <c r="K21" s="63"/>
      <c r="L21" s="63"/>
      <c r="M21" s="637" t="str">
        <f t="shared" si="2"/>
        <v/>
      </c>
      <c r="N21" s="637" t="str">
        <f t="shared" si="3"/>
        <v/>
      </c>
      <c r="O21" s="638"/>
      <c r="P21" s="64"/>
      <c r="Q21" s="32" t="str">
        <f t="shared" si="4"/>
        <v/>
      </c>
      <c r="R21" s="64"/>
      <c r="S21" s="32" t="str">
        <f t="shared" si="5"/>
        <v/>
      </c>
      <c r="T21" s="639" t="str">
        <f t="shared" si="6"/>
        <v/>
      </c>
      <c r="U21" s="640" t="str">
        <f t="shared" si="7"/>
        <v/>
      </c>
      <c r="W21" s="25"/>
      <c r="X21" s="353"/>
      <c r="Y21" s="25"/>
    </row>
    <row r="22" spans="1:25" x14ac:dyDescent="0.25">
      <c r="A22" s="30"/>
      <c r="B22" s="60"/>
      <c r="C22" s="61"/>
      <c r="D22" s="62"/>
      <c r="E22" s="636"/>
      <c r="F22" s="63"/>
      <c r="G22" s="22" t="str">
        <f t="shared" si="0"/>
        <v/>
      </c>
      <c r="H22" s="22" t="str">
        <f t="shared" si="1"/>
        <v/>
      </c>
      <c r="I22" s="63"/>
      <c r="J22" s="63"/>
      <c r="K22" s="63"/>
      <c r="L22" s="63"/>
      <c r="M22" s="637" t="str">
        <f t="shared" si="2"/>
        <v/>
      </c>
      <c r="N22" s="637" t="str">
        <f t="shared" si="3"/>
        <v/>
      </c>
      <c r="O22" s="638"/>
      <c r="P22" s="64"/>
      <c r="Q22" s="32" t="str">
        <f t="shared" si="4"/>
        <v/>
      </c>
      <c r="R22" s="64"/>
      <c r="S22" s="32" t="str">
        <f t="shared" si="5"/>
        <v/>
      </c>
      <c r="T22" s="639" t="str">
        <f t="shared" si="6"/>
        <v/>
      </c>
      <c r="U22" s="640" t="str">
        <f t="shared" si="7"/>
        <v/>
      </c>
      <c r="W22" s="25"/>
      <c r="X22" s="353"/>
      <c r="Y22" s="25"/>
    </row>
    <row r="23" spans="1:25" x14ac:dyDescent="0.25">
      <c r="A23" s="30"/>
      <c r="B23" s="60"/>
      <c r="C23" s="61"/>
      <c r="D23" s="62"/>
      <c r="E23" s="636"/>
      <c r="F23" s="63"/>
      <c r="G23" s="22" t="str">
        <f t="shared" si="0"/>
        <v/>
      </c>
      <c r="H23" s="22" t="str">
        <f t="shared" si="1"/>
        <v/>
      </c>
      <c r="I23" s="63"/>
      <c r="J23" s="63"/>
      <c r="K23" s="63"/>
      <c r="L23" s="63"/>
      <c r="M23" s="637" t="str">
        <f t="shared" si="2"/>
        <v/>
      </c>
      <c r="N23" s="637" t="str">
        <f t="shared" si="3"/>
        <v/>
      </c>
      <c r="O23" s="638"/>
      <c r="P23" s="64"/>
      <c r="Q23" s="32" t="str">
        <f t="shared" si="4"/>
        <v/>
      </c>
      <c r="R23" s="64"/>
      <c r="S23" s="32" t="str">
        <f t="shared" si="5"/>
        <v/>
      </c>
      <c r="T23" s="639" t="str">
        <f t="shared" si="6"/>
        <v/>
      </c>
      <c r="U23" s="640" t="str">
        <f t="shared" si="7"/>
        <v/>
      </c>
      <c r="W23" s="25"/>
      <c r="X23" s="353"/>
      <c r="Y23" s="25"/>
    </row>
    <row r="24" spans="1:25" x14ac:dyDescent="0.25">
      <c r="A24" s="30"/>
      <c r="B24" s="60"/>
      <c r="C24" s="61"/>
      <c r="D24" s="62"/>
      <c r="E24" s="636"/>
      <c r="F24" s="63"/>
      <c r="G24" s="22" t="str">
        <f t="shared" si="0"/>
        <v/>
      </c>
      <c r="H24" s="660" t="str">
        <f t="shared" si="1"/>
        <v/>
      </c>
      <c r="I24" s="63"/>
      <c r="J24" s="63"/>
      <c r="K24" s="63"/>
      <c r="L24" s="63"/>
      <c r="M24" s="637" t="str">
        <f t="shared" si="2"/>
        <v/>
      </c>
      <c r="N24" s="637" t="str">
        <f t="shared" si="3"/>
        <v/>
      </c>
      <c r="O24" s="638"/>
      <c r="P24" s="64"/>
      <c r="Q24" s="32" t="str">
        <f t="shared" si="4"/>
        <v/>
      </c>
      <c r="R24" s="64"/>
      <c r="S24" s="32" t="str">
        <f t="shared" si="5"/>
        <v/>
      </c>
      <c r="T24" s="639" t="str">
        <f t="shared" si="6"/>
        <v/>
      </c>
      <c r="U24" s="640" t="str">
        <f t="shared" si="7"/>
        <v/>
      </c>
      <c r="W24" s="25"/>
      <c r="X24" s="353"/>
      <c r="Y24" s="25"/>
    </row>
    <row r="25" spans="1:25" x14ac:dyDescent="0.25">
      <c r="A25" s="30"/>
      <c r="B25" s="60"/>
      <c r="C25" s="61"/>
      <c r="D25" s="62"/>
      <c r="E25" s="636"/>
      <c r="F25" s="63"/>
      <c r="G25" s="22" t="str">
        <f t="shared" si="0"/>
        <v/>
      </c>
      <c r="H25" s="22" t="str">
        <f t="shared" si="1"/>
        <v/>
      </c>
      <c r="I25" s="63"/>
      <c r="J25" s="63"/>
      <c r="K25" s="63"/>
      <c r="L25" s="63"/>
      <c r="M25" s="637" t="str">
        <f t="shared" si="2"/>
        <v/>
      </c>
      <c r="N25" s="637" t="str">
        <f t="shared" si="3"/>
        <v/>
      </c>
      <c r="O25" s="638"/>
      <c r="P25" s="64"/>
      <c r="Q25" s="32" t="str">
        <f t="shared" si="4"/>
        <v/>
      </c>
      <c r="R25" s="64"/>
      <c r="S25" s="32" t="str">
        <f t="shared" si="5"/>
        <v/>
      </c>
      <c r="T25" s="639" t="str">
        <f t="shared" si="6"/>
        <v/>
      </c>
      <c r="U25" s="640" t="str">
        <f t="shared" si="7"/>
        <v/>
      </c>
      <c r="W25" s="25"/>
      <c r="X25" s="353"/>
      <c r="Y25" s="25"/>
    </row>
    <row r="26" spans="1:25" x14ac:dyDescent="0.25">
      <c r="A26" s="30"/>
      <c r="B26" s="60"/>
      <c r="C26" s="61"/>
      <c r="D26" s="62"/>
      <c r="E26" s="636"/>
      <c r="F26" s="63"/>
      <c r="G26" s="22" t="str">
        <f t="shared" si="0"/>
        <v/>
      </c>
      <c r="H26" s="22" t="str">
        <f t="shared" si="1"/>
        <v/>
      </c>
      <c r="I26" s="63"/>
      <c r="J26" s="63"/>
      <c r="K26" s="63"/>
      <c r="L26" s="63"/>
      <c r="M26" s="637" t="str">
        <f t="shared" si="2"/>
        <v/>
      </c>
      <c r="N26" s="637" t="str">
        <f t="shared" si="3"/>
        <v/>
      </c>
      <c r="O26" s="638"/>
      <c r="P26" s="64"/>
      <c r="Q26" s="32" t="str">
        <f t="shared" si="4"/>
        <v/>
      </c>
      <c r="R26" s="64"/>
      <c r="S26" s="32" t="str">
        <f t="shared" si="5"/>
        <v/>
      </c>
      <c r="T26" s="639" t="str">
        <f t="shared" si="6"/>
        <v/>
      </c>
      <c r="U26" s="640" t="str">
        <f t="shared" si="7"/>
        <v/>
      </c>
      <c r="W26" s="25"/>
      <c r="X26" s="353"/>
      <c r="Y26" s="25"/>
    </row>
    <row r="27" spans="1:25" x14ac:dyDescent="0.25">
      <c r="A27" s="30"/>
      <c r="B27" s="60"/>
      <c r="C27" s="61"/>
      <c r="D27" s="62"/>
      <c r="E27" s="636"/>
      <c r="F27" s="63"/>
      <c r="G27" s="22" t="str">
        <f t="shared" si="0"/>
        <v/>
      </c>
      <c r="H27" s="22" t="str">
        <f t="shared" si="1"/>
        <v/>
      </c>
      <c r="I27" s="63"/>
      <c r="J27" s="63"/>
      <c r="K27" s="63"/>
      <c r="L27" s="63"/>
      <c r="M27" s="637" t="str">
        <f t="shared" si="2"/>
        <v/>
      </c>
      <c r="N27" s="637" t="str">
        <f t="shared" si="3"/>
        <v/>
      </c>
      <c r="O27" s="638"/>
      <c r="P27" s="64"/>
      <c r="Q27" s="32" t="str">
        <f t="shared" si="4"/>
        <v/>
      </c>
      <c r="R27" s="64"/>
      <c r="S27" s="32" t="str">
        <f t="shared" si="5"/>
        <v/>
      </c>
      <c r="T27" s="639" t="str">
        <f t="shared" si="6"/>
        <v/>
      </c>
      <c r="U27" s="640" t="str">
        <f t="shared" si="7"/>
        <v/>
      </c>
      <c r="W27" s="25"/>
      <c r="X27" s="353"/>
      <c r="Y27" s="25"/>
    </row>
    <row r="28" spans="1:25" x14ac:dyDescent="0.25">
      <c r="A28" s="30"/>
      <c r="B28" s="60"/>
      <c r="C28" s="61"/>
      <c r="D28" s="62"/>
      <c r="E28" s="636"/>
      <c r="F28" s="63"/>
      <c r="G28" s="22" t="str">
        <f t="shared" si="0"/>
        <v/>
      </c>
      <c r="H28" s="22" t="str">
        <f t="shared" si="1"/>
        <v/>
      </c>
      <c r="I28" s="63"/>
      <c r="J28" s="63"/>
      <c r="K28" s="63"/>
      <c r="L28" s="63"/>
      <c r="M28" s="637" t="str">
        <f t="shared" si="2"/>
        <v/>
      </c>
      <c r="N28" s="637" t="str">
        <f t="shared" si="3"/>
        <v/>
      </c>
      <c r="O28" s="638"/>
      <c r="P28" s="64"/>
      <c r="Q28" s="32" t="str">
        <f t="shared" si="4"/>
        <v/>
      </c>
      <c r="R28" s="64"/>
      <c r="S28" s="32" t="str">
        <f t="shared" si="5"/>
        <v/>
      </c>
      <c r="T28" s="639" t="str">
        <f t="shared" si="6"/>
        <v/>
      </c>
      <c r="U28" s="640" t="str">
        <f t="shared" si="7"/>
        <v/>
      </c>
      <c r="W28" s="25"/>
      <c r="X28" s="353"/>
      <c r="Y28" s="25"/>
    </row>
    <row r="29" spans="1:25" x14ac:dyDescent="0.25">
      <c r="A29" s="30"/>
      <c r="B29" s="60"/>
      <c r="C29" s="61"/>
      <c r="D29" s="62"/>
      <c r="E29" s="636"/>
      <c r="F29" s="63"/>
      <c r="G29" s="22" t="str">
        <f t="shared" si="0"/>
        <v/>
      </c>
      <c r="H29" s="22" t="str">
        <f t="shared" si="1"/>
        <v/>
      </c>
      <c r="I29" s="63"/>
      <c r="J29" s="63"/>
      <c r="K29" s="63"/>
      <c r="L29" s="63"/>
      <c r="M29" s="637" t="str">
        <f t="shared" si="2"/>
        <v/>
      </c>
      <c r="N29" s="637" t="str">
        <f t="shared" si="3"/>
        <v/>
      </c>
      <c r="O29" s="638"/>
      <c r="P29" s="64"/>
      <c r="Q29" s="32" t="str">
        <f t="shared" si="4"/>
        <v/>
      </c>
      <c r="R29" s="64"/>
      <c r="S29" s="32" t="str">
        <f t="shared" si="5"/>
        <v/>
      </c>
      <c r="T29" s="639" t="str">
        <f t="shared" si="6"/>
        <v/>
      </c>
      <c r="U29" s="640" t="str">
        <f t="shared" si="7"/>
        <v/>
      </c>
      <c r="W29" s="25"/>
      <c r="X29" s="353"/>
      <c r="Y29" s="25"/>
    </row>
    <row r="30" spans="1:25" x14ac:dyDescent="0.25">
      <c r="A30" s="30"/>
      <c r="B30" s="60"/>
      <c r="C30" s="61"/>
      <c r="D30" s="62"/>
      <c r="E30" s="636"/>
      <c r="F30" s="63"/>
      <c r="G30" s="22" t="str">
        <f t="shared" si="0"/>
        <v/>
      </c>
      <c r="H30" s="22" t="str">
        <f t="shared" si="1"/>
        <v/>
      </c>
      <c r="I30" s="63"/>
      <c r="J30" s="63"/>
      <c r="K30" s="63"/>
      <c r="L30" s="63"/>
      <c r="M30" s="637" t="str">
        <f t="shared" si="2"/>
        <v/>
      </c>
      <c r="N30" s="637" t="str">
        <f t="shared" si="3"/>
        <v/>
      </c>
      <c r="O30" s="638"/>
      <c r="P30" s="64"/>
      <c r="Q30" s="32" t="str">
        <f t="shared" si="4"/>
        <v/>
      </c>
      <c r="R30" s="64"/>
      <c r="S30" s="32" t="str">
        <f t="shared" si="5"/>
        <v/>
      </c>
      <c r="T30" s="639" t="str">
        <f t="shared" si="6"/>
        <v/>
      </c>
      <c r="U30" s="640" t="str">
        <f t="shared" si="7"/>
        <v/>
      </c>
      <c r="W30" s="25"/>
      <c r="X30" s="353"/>
      <c r="Y30" s="25"/>
    </row>
    <row r="31" spans="1:25" x14ac:dyDescent="0.25">
      <c r="A31" s="30"/>
      <c r="B31" s="60"/>
      <c r="C31" s="61"/>
      <c r="D31" s="62"/>
      <c r="E31" s="636"/>
      <c r="F31" s="63"/>
      <c r="G31" s="22" t="str">
        <f t="shared" si="0"/>
        <v/>
      </c>
      <c r="H31" s="22" t="str">
        <f t="shared" si="1"/>
        <v/>
      </c>
      <c r="I31" s="63"/>
      <c r="J31" s="63"/>
      <c r="K31" s="63"/>
      <c r="L31" s="63"/>
      <c r="M31" s="637" t="str">
        <f t="shared" si="2"/>
        <v/>
      </c>
      <c r="N31" s="637" t="str">
        <f t="shared" si="3"/>
        <v/>
      </c>
      <c r="O31" s="638"/>
      <c r="P31" s="64"/>
      <c r="Q31" s="32" t="str">
        <f t="shared" si="4"/>
        <v/>
      </c>
      <c r="R31" s="64"/>
      <c r="S31" s="32" t="str">
        <f t="shared" si="5"/>
        <v/>
      </c>
      <c r="T31" s="639" t="str">
        <f t="shared" si="6"/>
        <v/>
      </c>
      <c r="U31" s="640" t="str">
        <f t="shared" si="7"/>
        <v/>
      </c>
      <c r="W31" s="25"/>
      <c r="X31" s="353"/>
      <c r="Y31" s="25"/>
    </row>
    <row r="32" spans="1:25" x14ac:dyDescent="0.25">
      <c r="A32" s="30"/>
      <c r="B32" s="60"/>
      <c r="C32" s="61"/>
      <c r="D32" s="62"/>
      <c r="E32" s="636"/>
      <c r="F32" s="63"/>
      <c r="G32" s="22" t="str">
        <f t="shared" si="0"/>
        <v/>
      </c>
      <c r="H32" s="22" t="str">
        <f t="shared" si="1"/>
        <v/>
      </c>
      <c r="I32" s="63"/>
      <c r="J32" s="63"/>
      <c r="K32" s="63"/>
      <c r="L32" s="63"/>
      <c r="M32" s="637" t="str">
        <f t="shared" si="2"/>
        <v/>
      </c>
      <c r="N32" s="637" t="str">
        <f t="shared" si="3"/>
        <v/>
      </c>
      <c r="O32" s="638"/>
      <c r="P32" s="64"/>
      <c r="Q32" s="32" t="str">
        <f t="shared" si="4"/>
        <v/>
      </c>
      <c r="R32" s="64"/>
      <c r="S32" s="32" t="str">
        <f t="shared" si="5"/>
        <v/>
      </c>
      <c r="T32" s="639" t="str">
        <f t="shared" si="6"/>
        <v/>
      </c>
      <c r="U32" s="640" t="str">
        <f t="shared" si="7"/>
        <v/>
      </c>
      <c r="W32" s="25"/>
      <c r="X32" s="353"/>
      <c r="Y32" s="25"/>
    </row>
    <row r="33" spans="1:25" x14ac:dyDescent="0.25">
      <c r="A33" s="30"/>
      <c r="B33" s="60"/>
      <c r="C33" s="61"/>
      <c r="D33" s="62"/>
      <c r="E33" s="636"/>
      <c r="F33" s="63"/>
      <c r="G33" s="22" t="str">
        <f t="shared" si="0"/>
        <v/>
      </c>
      <c r="H33" s="22" t="str">
        <f t="shared" si="1"/>
        <v/>
      </c>
      <c r="I33" s="63"/>
      <c r="J33" s="63"/>
      <c r="K33" s="63"/>
      <c r="L33" s="63"/>
      <c r="M33" s="637" t="str">
        <f t="shared" si="2"/>
        <v/>
      </c>
      <c r="N33" s="637" t="str">
        <f t="shared" si="3"/>
        <v/>
      </c>
      <c r="O33" s="638"/>
      <c r="P33" s="64"/>
      <c r="Q33" s="32" t="str">
        <f t="shared" si="4"/>
        <v/>
      </c>
      <c r="R33" s="64"/>
      <c r="S33" s="32" t="str">
        <f t="shared" si="5"/>
        <v/>
      </c>
      <c r="T33" s="639" t="str">
        <f t="shared" si="6"/>
        <v/>
      </c>
      <c r="U33" s="640" t="str">
        <f t="shared" si="7"/>
        <v/>
      </c>
      <c r="W33" s="25"/>
      <c r="X33" s="353"/>
      <c r="Y33" s="25"/>
    </row>
    <row r="34" spans="1:25" x14ac:dyDescent="0.25">
      <c r="A34" s="30"/>
      <c r="B34" s="60"/>
      <c r="C34" s="61"/>
      <c r="D34" s="62"/>
      <c r="E34" s="636"/>
      <c r="F34" s="63"/>
      <c r="G34" s="22" t="str">
        <f t="shared" si="0"/>
        <v/>
      </c>
      <c r="H34" s="22" t="str">
        <f t="shared" si="1"/>
        <v/>
      </c>
      <c r="I34" s="63"/>
      <c r="J34" s="63"/>
      <c r="K34" s="63"/>
      <c r="L34" s="63"/>
      <c r="M34" s="637" t="str">
        <f t="shared" si="2"/>
        <v/>
      </c>
      <c r="N34" s="637" t="str">
        <f t="shared" si="3"/>
        <v/>
      </c>
      <c r="O34" s="638"/>
      <c r="P34" s="64"/>
      <c r="Q34" s="32" t="str">
        <f t="shared" si="4"/>
        <v/>
      </c>
      <c r="R34" s="64"/>
      <c r="S34" s="32" t="str">
        <f t="shared" si="5"/>
        <v/>
      </c>
      <c r="T34" s="639" t="str">
        <f t="shared" si="6"/>
        <v/>
      </c>
      <c r="U34" s="640" t="str">
        <f t="shared" si="7"/>
        <v/>
      </c>
      <c r="W34" s="25"/>
      <c r="X34" s="353"/>
      <c r="Y34" s="25"/>
    </row>
    <row r="35" spans="1:25" x14ac:dyDescent="0.25">
      <c r="A35" s="30"/>
      <c r="B35" s="60"/>
      <c r="C35" s="61"/>
      <c r="D35" s="62"/>
      <c r="E35" s="636"/>
      <c r="F35" s="63"/>
      <c r="G35" s="22" t="str">
        <f t="shared" si="0"/>
        <v/>
      </c>
      <c r="H35" s="22" t="str">
        <f t="shared" si="1"/>
        <v/>
      </c>
      <c r="I35" s="63"/>
      <c r="J35" s="63"/>
      <c r="K35" s="63"/>
      <c r="L35" s="63"/>
      <c r="M35" s="637" t="str">
        <f t="shared" si="2"/>
        <v/>
      </c>
      <c r="N35" s="637" t="str">
        <f t="shared" si="3"/>
        <v/>
      </c>
      <c r="O35" s="638"/>
      <c r="P35" s="64"/>
      <c r="Q35" s="32" t="str">
        <f t="shared" si="4"/>
        <v/>
      </c>
      <c r="R35" s="64"/>
      <c r="S35" s="32" t="str">
        <f t="shared" si="5"/>
        <v/>
      </c>
      <c r="T35" s="639" t="str">
        <f t="shared" si="6"/>
        <v/>
      </c>
      <c r="U35" s="640" t="str">
        <f t="shared" si="7"/>
        <v/>
      </c>
      <c r="W35" s="25"/>
      <c r="X35" s="353"/>
      <c r="Y35" s="25"/>
    </row>
    <row r="36" spans="1:25" x14ac:dyDescent="0.25">
      <c r="A36" s="30"/>
      <c r="B36" s="60"/>
      <c r="C36" s="61"/>
      <c r="D36" s="62"/>
      <c r="E36" s="636"/>
      <c r="F36" s="63"/>
      <c r="G36" s="22" t="str">
        <f t="shared" si="0"/>
        <v/>
      </c>
      <c r="H36" s="22" t="str">
        <f t="shared" si="1"/>
        <v/>
      </c>
      <c r="I36" s="63"/>
      <c r="J36" s="63"/>
      <c r="K36" s="63"/>
      <c r="L36" s="63"/>
      <c r="M36" s="637" t="str">
        <f t="shared" si="2"/>
        <v/>
      </c>
      <c r="N36" s="637" t="str">
        <f t="shared" si="3"/>
        <v/>
      </c>
      <c r="O36" s="638"/>
      <c r="P36" s="64"/>
      <c r="Q36" s="32" t="str">
        <f t="shared" si="4"/>
        <v/>
      </c>
      <c r="R36" s="64"/>
      <c r="S36" s="32" t="str">
        <f t="shared" si="5"/>
        <v/>
      </c>
      <c r="T36" s="639" t="str">
        <f t="shared" si="6"/>
        <v/>
      </c>
      <c r="U36" s="640" t="str">
        <f t="shared" si="7"/>
        <v/>
      </c>
      <c r="W36" s="25"/>
      <c r="X36" s="353"/>
      <c r="Y36" s="25"/>
    </row>
    <row r="37" spans="1:25" x14ac:dyDescent="0.25">
      <c r="A37" s="30"/>
      <c r="B37" s="60"/>
      <c r="C37" s="61"/>
      <c r="D37" s="62"/>
      <c r="E37" s="636"/>
      <c r="F37" s="63"/>
      <c r="G37" s="22" t="str">
        <f t="shared" si="0"/>
        <v/>
      </c>
      <c r="H37" s="22" t="str">
        <f t="shared" si="1"/>
        <v/>
      </c>
      <c r="I37" s="63"/>
      <c r="J37" s="63"/>
      <c r="K37" s="63"/>
      <c r="L37" s="63"/>
      <c r="M37" s="637" t="str">
        <f t="shared" si="2"/>
        <v/>
      </c>
      <c r="N37" s="637" t="str">
        <f t="shared" si="3"/>
        <v/>
      </c>
      <c r="O37" s="638"/>
      <c r="P37" s="64"/>
      <c r="Q37" s="32" t="str">
        <f t="shared" si="4"/>
        <v/>
      </c>
      <c r="R37" s="64"/>
      <c r="S37" s="32" t="str">
        <f t="shared" si="5"/>
        <v/>
      </c>
      <c r="T37" s="639" t="str">
        <f t="shared" si="6"/>
        <v/>
      </c>
      <c r="U37" s="640" t="str">
        <f t="shared" si="7"/>
        <v/>
      </c>
      <c r="W37" s="25"/>
      <c r="X37" s="353"/>
      <c r="Y37" s="25"/>
    </row>
    <row r="38" spans="1:25" x14ac:dyDescent="0.25">
      <c r="A38" s="30"/>
      <c r="B38" s="60"/>
      <c r="C38" s="61"/>
      <c r="D38" s="62"/>
      <c r="E38" s="636"/>
      <c r="F38" s="63"/>
      <c r="G38" s="22" t="str">
        <f t="shared" si="0"/>
        <v/>
      </c>
      <c r="H38" s="22" t="str">
        <f t="shared" si="1"/>
        <v/>
      </c>
      <c r="I38" s="63"/>
      <c r="J38" s="63"/>
      <c r="K38" s="63"/>
      <c r="L38" s="63"/>
      <c r="M38" s="637" t="str">
        <f t="shared" si="2"/>
        <v/>
      </c>
      <c r="N38" s="637" t="str">
        <f t="shared" si="3"/>
        <v/>
      </c>
      <c r="O38" s="638"/>
      <c r="P38" s="64"/>
      <c r="Q38" s="32" t="str">
        <f t="shared" si="4"/>
        <v/>
      </c>
      <c r="R38" s="64"/>
      <c r="S38" s="32" t="str">
        <f t="shared" si="5"/>
        <v/>
      </c>
      <c r="T38" s="639" t="str">
        <f t="shared" si="6"/>
        <v/>
      </c>
      <c r="U38" s="640" t="str">
        <f t="shared" si="7"/>
        <v/>
      </c>
      <c r="W38" s="25"/>
      <c r="X38" s="353"/>
      <c r="Y38" s="25"/>
    </row>
    <row r="39" spans="1:25" x14ac:dyDescent="0.25">
      <c r="A39" s="30"/>
      <c r="B39" s="60"/>
      <c r="C39" s="61"/>
      <c r="D39" s="62"/>
      <c r="E39" s="636"/>
      <c r="F39" s="63"/>
      <c r="G39" s="22" t="str">
        <f t="shared" si="0"/>
        <v/>
      </c>
      <c r="H39" s="22" t="str">
        <f t="shared" si="1"/>
        <v/>
      </c>
      <c r="I39" s="63"/>
      <c r="J39" s="63"/>
      <c r="K39" s="63"/>
      <c r="L39" s="63"/>
      <c r="M39" s="637" t="str">
        <f t="shared" si="2"/>
        <v/>
      </c>
      <c r="N39" s="637" t="str">
        <f t="shared" si="3"/>
        <v/>
      </c>
      <c r="O39" s="638"/>
      <c r="P39" s="64"/>
      <c r="Q39" s="32" t="str">
        <f t="shared" si="4"/>
        <v/>
      </c>
      <c r="R39" s="64"/>
      <c r="S39" s="32" t="str">
        <f t="shared" si="5"/>
        <v/>
      </c>
      <c r="T39" s="639" t="str">
        <f t="shared" si="6"/>
        <v/>
      </c>
      <c r="U39" s="640" t="str">
        <f t="shared" si="7"/>
        <v/>
      </c>
      <c r="W39" s="25"/>
      <c r="X39" s="353"/>
      <c r="Y39" s="25"/>
    </row>
    <row r="40" spans="1:25" x14ac:dyDescent="0.25">
      <c r="A40" s="19" t="str">
        <f>IF('3C_Zusammenfassung PK'!A43=0,"",'3C_Zusammenfassung PK'!A43)</f>
        <v>MiniJob</v>
      </c>
      <c r="B40" s="60"/>
      <c r="C40" s="61"/>
      <c r="D40" s="62"/>
      <c r="E40" s="636"/>
      <c r="F40" s="63"/>
      <c r="G40" s="23"/>
      <c r="H40" s="22" t="str">
        <f t="shared" si="1"/>
        <v/>
      </c>
      <c r="I40" s="23"/>
      <c r="J40" s="23"/>
      <c r="K40" s="23"/>
      <c r="L40" s="23"/>
      <c r="M40" s="637" t="str">
        <f t="shared" si="2"/>
        <v/>
      </c>
      <c r="N40" s="637" t="str">
        <f t="shared" si="3"/>
        <v/>
      </c>
      <c r="O40" s="638"/>
      <c r="P40" s="23"/>
      <c r="Q40" s="23"/>
      <c r="R40" s="23"/>
      <c r="S40" s="23"/>
      <c r="T40" s="639" t="str">
        <f t="shared" si="6"/>
        <v/>
      </c>
      <c r="U40" s="640" t="str">
        <f t="shared" si="7"/>
        <v/>
      </c>
      <c r="W40" s="25"/>
      <c r="X40" s="353"/>
      <c r="Y40" s="25"/>
    </row>
    <row r="41" spans="1:25" x14ac:dyDescent="0.25">
      <c r="A41" s="19" t="str">
        <f>IF('3C_Zusammenfassung PK'!A44=0,"",'3C_Zusammenfassung PK'!A44)</f>
        <v>FSJ / BFD</v>
      </c>
      <c r="B41" s="60"/>
      <c r="C41" s="61"/>
      <c r="D41" s="62"/>
      <c r="E41" s="636"/>
      <c r="F41" s="63"/>
      <c r="G41" s="23"/>
      <c r="H41" s="22" t="str">
        <f t="shared" si="1"/>
        <v/>
      </c>
      <c r="I41" s="23"/>
      <c r="J41" s="23"/>
      <c r="K41" s="23"/>
      <c r="L41" s="23"/>
      <c r="M41" s="637" t="str">
        <f t="shared" si="2"/>
        <v/>
      </c>
      <c r="N41" s="637" t="str">
        <f t="shared" si="3"/>
        <v/>
      </c>
      <c r="O41" s="638"/>
      <c r="P41" s="23"/>
      <c r="Q41" s="23"/>
      <c r="R41" s="23"/>
      <c r="S41" s="23"/>
      <c r="T41" s="639" t="str">
        <f t="shared" si="6"/>
        <v/>
      </c>
      <c r="U41" s="640" t="str">
        <f t="shared" si="7"/>
        <v/>
      </c>
      <c r="W41" s="25"/>
      <c r="X41" s="353"/>
      <c r="Y41" s="25"/>
    </row>
    <row r="42" spans="1:25" x14ac:dyDescent="0.25">
      <c r="A42" s="19" t="str">
        <f>IF('3C_Zusammenfassung PK'!A45=0,"",'3C_Zusammenfassung PK'!A45)</f>
        <v>Honorare</v>
      </c>
      <c r="B42" s="60"/>
      <c r="C42" s="61"/>
      <c r="D42" s="62"/>
      <c r="E42" s="636"/>
      <c r="F42" s="63"/>
      <c r="G42" s="23"/>
      <c r="H42" s="22" t="str">
        <f t="shared" si="1"/>
        <v/>
      </c>
      <c r="I42" s="23"/>
      <c r="J42" s="23"/>
      <c r="K42" s="23"/>
      <c r="L42" s="23"/>
      <c r="M42" s="637" t="str">
        <f t="shared" si="2"/>
        <v/>
      </c>
      <c r="N42" s="637" t="str">
        <f t="shared" si="3"/>
        <v/>
      </c>
      <c r="O42" s="638"/>
      <c r="P42" s="23"/>
      <c r="Q42" s="23"/>
      <c r="R42" s="23"/>
      <c r="S42" s="23"/>
      <c r="T42" s="639" t="str">
        <f t="shared" si="6"/>
        <v/>
      </c>
      <c r="U42" s="640" t="str">
        <f t="shared" si="7"/>
        <v/>
      </c>
      <c r="W42" s="25"/>
      <c r="X42" s="353"/>
      <c r="Y42" s="25"/>
    </row>
    <row r="43" spans="1:25" x14ac:dyDescent="0.25">
      <c r="A43" s="27"/>
      <c r="B43" s="641"/>
      <c r="C43" s="628"/>
      <c r="D43" s="629"/>
      <c r="E43" s="629"/>
      <c r="F43" s="629"/>
      <c r="G43" s="629"/>
      <c r="H43" s="630"/>
      <c r="I43" s="630"/>
      <c r="J43" s="630"/>
      <c r="K43" s="630"/>
      <c r="L43" s="630"/>
      <c r="M43" s="630"/>
      <c r="N43" s="630"/>
      <c r="O43" s="630"/>
      <c r="P43" s="642"/>
      <c r="Q43" s="643"/>
      <c r="R43" s="642"/>
      <c r="S43" s="643"/>
      <c r="T43" s="642"/>
      <c r="U43" s="644"/>
      <c r="W43" s="353"/>
      <c r="X43" s="353"/>
      <c r="Y43" s="353"/>
    </row>
    <row r="44" spans="1:25" x14ac:dyDescent="0.25">
      <c r="A44" s="645" t="s">
        <v>299</v>
      </c>
      <c r="B44" s="661" t="s">
        <v>408</v>
      </c>
      <c r="C44" s="646"/>
      <c r="D44" s="647"/>
      <c r="E44" s="647"/>
      <c r="F44" s="662">
        <v>0.25</v>
      </c>
      <c r="G44" s="629"/>
      <c r="H44" s="630"/>
      <c r="I44" s="630"/>
      <c r="J44" s="630"/>
      <c r="K44" s="630"/>
      <c r="L44" s="630"/>
      <c r="M44" s="630"/>
      <c r="N44" s="630"/>
      <c r="O44" s="630"/>
      <c r="P44" s="642"/>
      <c r="Q44" s="643"/>
      <c r="R44" s="642"/>
      <c r="S44" s="643"/>
      <c r="T44" s="642"/>
      <c r="U44" s="644"/>
      <c r="W44" s="353"/>
      <c r="X44" s="353"/>
      <c r="Y44" s="353"/>
    </row>
    <row r="45" spans="1:25" x14ac:dyDescent="0.25">
      <c r="A45" s="27"/>
      <c r="B45" s="641"/>
      <c r="C45" s="628"/>
      <c r="D45" s="629"/>
      <c r="E45" s="629"/>
      <c r="F45" s="629"/>
      <c r="G45" s="629"/>
      <c r="H45" s="630"/>
      <c r="I45" s="630"/>
      <c r="J45" s="630"/>
      <c r="K45" s="630"/>
      <c r="L45" s="630"/>
      <c r="M45" s="630"/>
      <c r="N45" s="630"/>
      <c r="O45" s="630"/>
      <c r="P45" s="642"/>
      <c r="Q45" s="643"/>
      <c r="R45" s="642"/>
      <c r="S45" s="643"/>
      <c r="T45" s="642"/>
      <c r="U45" s="644"/>
      <c r="W45" s="353"/>
      <c r="X45" s="353"/>
      <c r="Y45" s="353"/>
    </row>
    <row r="46" spans="1:25" x14ac:dyDescent="0.25">
      <c r="A46" s="41" t="s">
        <v>242</v>
      </c>
      <c r="B46" s="648"/>
      <c r="C46" s="646"/>
      <c r="D46" s="647"/>
      <c r="E46" s="647"/>
      <c r="F46" s="647"/>
      <c r="G46" s="647"/>
      <c r="H46" s="649"/>
      <c r="I46" s="649"/>
      <c r="J46" s="649"/>
      <c r="K46" s="649"/>
      <c r="L46" s="649"/>
      <c r="M46" s="649"/>
      <c r="N46" s="649"/>
      <c r="O46" s="649"/>
      <c r="P46" s="650"/>
      <c r="Q46" s="21"/>
      <c r="R46" s="650"/>
      <c r="S46" s="21"/>
      <c r="T46" s="21"/>
      <c r="U46" s="651"/>
      <c r="W46" s="353"/>
      <c r="X46" s="353"/>
      <c r="Y46" s="353"/>
    </row>
    <row r="47" spans="1:25" x14ac:dyDescent="0.25">
      <c r="A47" s="30"/>
      <c r="B47" s="60"/>
      <c r="C47" s="61"/>
      <c r="D47" s="62"/>
      <c r="E47" s="636"/>
      <c r="F47" s="63"/>
      <c r="G47" s="22" t="str">
        <f t="shared" ref="G47:G56" si="8">IF($G$7=0,"",IF(F47&gt;0,ROUND(F47*$G$7,2),""))</f>
        <v/>
      </c>
      <c r="H47" s="22" t="str">
        <f t="shared" ref="H47:H58" si="9">IF(F47&gt;0,F47+IF(G47="",0,G47),"")</f>
        <v/>
      </c>
      <c r="I47" s="63"/>
      <c r="J47" s="63"/>
      <c r="K47" s="63"/>
      <c r="L47" s="63"/>
      <c r="M47" s="637" t="str">
        <f t="shared" ref="M47:M58" si="10">IF(SUM(H47:L47)=0,"",SUM(H47:L47))</f>
        <v/>
      </c>
      <c r="N47" s="637" t="str">
        <f t="shared" ref="N47:N58" si="11">IF(M47="","",ROUND(M47*12,2))</f>
        <v/>
      </c>
      <c r="O47" s="638"/>
      <c r="P47" s="65"/>
      <c r="Q47" s="32" t="str">
        <f t="shared" ref="Q47:Q56" si="12">IF(P47="","",ROUND(P47*M47,2))</f>
        <v/>
      </c>
      <c r="R47" s="64"/>
      <c r="S47" s="32" t="str">
        <f t="shared" ref="S47:S56" si="13">IF(R47&gt;0,ROUND(N47*R47,2),"")</f>
        <v/>
      </c>
      <c r="T47" s="639" t="str">
        <f t="shared" ref="T47:T58" si="14">IF(SUM(S47,Q47,N47)&gt;0,SUM(S47,Q47,N47),"")</f>
        <v/>
      </c>
      <c r="U47" s="640" t="str">
        <f t="shared" ref="U47:U58" si="15">IF(T47="","",ROUND(T47/12,2))</f>
        <v/>
      </c>
      <c r="W47" s="25"/>
      <c r="X47" s="353"/>
      <c r="Y47" s="25"/>
    </row>
    <row r="48" spans="1:25" x14ac:dyDescent="0.25">
      <c r="A48" s="30"/>
      <c r="B48" s="60"/>
      <c r="C48" s="61"/>
      <c r="D48" s="62"/>
      <c r="E48" s="636"/>
      <c r="F48" s="63"/>
      <c r="G48" s="22" t="str">
        <f t="shared" si="8"/>
        <v/>
      </c>
      <c r="H48" s="22" t="str">
        <f t="shared" si="9"/>
        <v/>
      </c>
      <c r="I48" s="63"/>
      <c r="J48" s="63"/>
      <c r="K48" s="63"/>
      <c r="L48" s="63"/>
      <c r="M48" s="637" t="str">
        <f t="shared" si="10"/>
        <v/>
      </c>
      <c r="N48" s="637" t="str">
        <f t="shared" si="11"/>
        <v/>
      </c>
      <c r="O48" s="638"/>
      <c r="P48" s="65"/>
      <c r="Q48" s="32" t="str">
        <f t="shared" si="12"/>
        <v/>
      </c>
      <c r="R48" s="64"/>
      <c r="S48" s="32" t="str">
        <f t="shared" si="13"/>
        <v/>
      </c>
      <c r="T48" s="639" t="str">
        <f t="shared" si="14"/>
        <v/>
      </c>
      <c r="U48" s="640" t="str">
        <f t="shared" si="15"/>
        <v/>
      </c>
      <c r="W48" s="25"/>
      <c r="X48" s="353"/>
      <c r="Y48" s="25"/>
    </row>
    <row r="49" spans="1:25" x14ac:dyDescent="0.25">
      <c r="A49" s="30"/>
      <c r="B49" s="60"/>
      <c r="C49" s="61"/>
      <c r="D49" s="62"/>
      <c r="E49" s="636"/>
      <c r="F49" s="63"/>
      <c r="G49" s="22" t="str">
        <f t="shared" si="8"/>
        <v/>
      </c>
      <c r="H49" s="22" t="str">
        <f t="shared" si="9"/>
        <v/>
      </c>
      <c r="I49" s="63"/>
      <c r="J49" s="63"/>
      <c r="K49" s="63"/>
      <c r="L49" s="63"/>
      <c r="M49" s="637" t="str">
        <f t="shared" si="10"/>
        <v/>
      </c>
      <c r="N49" s="637" t="str">
        <f t="shared" si="11"/>
        <v/>
      </c>
      <c r="O49" s="638"/>
      <c r="P49" s="65"/>
      <c r="Q49" s="32" t="str">
        <f t="shared" si="12"/>
        <v/>
      </c>
      <c r="R49" s="64"/>
      <c r="S49" s="32" t="str">
        <f t="shared" si="13"/>
        <v/>
      </c>
      <c r="T49" s="639" t="str">
        <f t="shared" si="14"/>
        <v/>
      </c>
      <c r="U49" s="640" t="str">
        <f t="shared" si="15"/>
        <v/>
      </c>
      <c r="W49" s="25"/>
      <c r="X49" s="353"/>
      <c r="Y49" s="25"/>
    </row>
    <row r="50" spans="1:25" x14ac:dyDescent="0.25">
      <c r="A50" s="30"/>
      <c r="B50" s="60"/>
      <c r="C50" s="61"/>
      <c r="D50" s="62"/>
      <c r="E50" s="636"/>
      <c r="F50" s="63"/>
      <c r="G50" s="22" t="str">
        <f t="shared" si="8"/>
        <v/>
      </c>
      <c r="H50" s="22" t="str">
        <f t="shared" si="9"/>
        <v/>
      </c>
      <c r="I50" s="63"/>
      <c r="J50" s="63"/>
      <c r="K50" s="63"/>
      <c r="L50" s="63"/>
      <c r="M50" s="637" t="str">
        <f t="shared" si="10"/>
        <v/>
      </c>
      <c r="N50" s="637" t="str">
        <f t="shared" si="11"/>
        <v/>
      </c>
      <c r="O50" s="638"/>
      <c r="P50" s="65"/>
      <c r="Q50" s="32" t="str">
        <f t="shared" si="12"/>
        <v/>
      </c>
      <c r="R50" s="64"/>
      <c r="S50" s="32" t="str">
        <f t="shared" si="13"/>
        <v/>
      </c>
      <c r="T50" s="639" t="str">
        <f t="shared" si="14"/>
        <v/>
      </c>
      <c r="U50" s="640" t="str">
        <f t="shared" si="15"/>
        <v/>
      </c>
      <c r="W50" s="25"/>
      <c r="X50" s="353"/>
      <c r="Y50" s="25"/>
    </row>
    <row r="51" spans="1:25" x14ac:dyDescent="0.25">
      <c r="A51" s="30"/>
      <c r="B51" s="60"/>
      <c r="C51" s="61"/>
      <c r="D51" s="62"/>
      <c r="E51" s="636"/>
      <c r="F51" s="63"/>
      <c r="G51" s="22" t="str">
        <f t="shared" si="8"/>
        <v/>
      </c>
      <c r="H51" s="22" t="str">
        <f t="shared" si="9"/>
        <v/>
      </c>
      <c r="I51" s="63"/>
      <c r="J51" s="63"/>
      <c r="K51" s="63"/>
      <c r="L51" s="63"/>
      <c r="M51" s="637" t="str">
        <f t="shared" si="10"/>
        <v/>
      </c>
      <c r="N51" s="637" t="str">
        <f t="shared" si="11"/>
        <v/>
      </c>
      <c r="O51" s="638"/>
      <c r="P51" s="65"/>
      <c r="Q51" s="32" t="str">
        <f t="shared" si="12"/>
        <v/>
      </c>
      <c r="R51" s="64"/>
      <c r="S51" s="32" t="str">
        <f t="shared" si="13"/>
        <v/>
      </c>
      <c r="T51" s="639" t="str">
        <f t="shared" si="14"/>
        <v/>
      </c>
      <c r="U51" s="640" t="str">
        <f t="shared" si="15"/>
        <v/>
      </c>
      <c r="W51" s="25"/>
      <c r="X51" s="353"/>
      <c r="Y51" s="25"/>
    </row>
    <row r="52" spans="1:25" x14ac:dyDescent="0.25">
      <c r="A52" s="30"/>
      <c r="B52" s="60"/>
      <c r="C52" s="61"/>
      <c r="D52" s="62"/>
      <c r="E52" s="636"/>
      <c r="F52" s="63"/>
      <c r="G52" s="22" t="str">
        <f t="shared" si="8"/>
        <v/>
      </c>
      <c r="H52" s="22" t="str">
        <f t="shared" si="9"/>
        <v/>
      </c>
      <c r="I52" s="63"/>
      <c r="J52" s="63"/>
      <c r="K52" s="63"/>
      <c r="L52" s="63"/>
      <c r="M52" s="637" t="str">
        <f t="shared" si="10"/>
        <v/>
      </c>
      <c r="N52" s="637" t="str">
        <f t="shared" si="11"/>
        <v/>
      </c>
      <c r="O52" s="638"/>
      <c r="P52" s="65"/>
      <c r="Q52" s="32" t="str">
        <f t="shared" si="12"/>
        <v/>
      </c>
      <c r="R52" s="64"/>
      <c r="S52" s="32" t="str">
        <f t="shared" si="13"/>
        <v/>
      </c>
      <c r="T52" s="639" t="str">
        <f t="shared" si="14"/>
        <v/>
      </c>
      <c r="U52" s="640" t="str">
        <f t="shared" si="15"/>
        <v/>
      </c>
      <c r="W52" s="25"/>
      <c r="X52" s="353"/>
      <c r="Y52" s="25"/>
    </row>
    <row r="53" spans="1:25" x14ac:dyDescent="0.25">
      <c r="A53" s="30"/>
      <c r="B53" s="60"/>
      <c r="C53" s="61"/>
      <c r="D53" s="62"/>
      <c r="E53" s="636"/>
      <c r="F53" s="63"/>
      <c r="G53" s="22" t="str">
        <f t="shared" si="8"/>
        <v/>
      </c>
      <c r="H53" s="22" t="str">
        <f t="shared" si="9"/>
        <v/>
      </c>
      <c r="I53" s="63"/>
      <c r="J53" s="63"/>
      <c r="K53" s="63"/>
      <c r="L53" s="63"/>
      <c r="M53" s="637" t="str">
        <f t="shared" si="10"/>
        <v/>
      </c>
      <c r="N53" s="637" t="str">
        <f t="shared" si="11"/>
        <v/>
      </c>
      <c r="O53" s="638"/>
      <c r="P53" s="65"/>
      <c r="Q53" s="32" t="str">
        <f t="shared" si="12"/>
        <v/>
      </c>
      <c r="R53" s="64"/>
      <c r="S53" s="32" t="str">
        <f t="shared" si="13"/>
        <v/>
      </c>
      <c r="T53" s="639" t="str">
        <f t="shared" si="14"/>
        <v/>
      </c>
      <c r="U53" s="640" t="str">
        <f t="shared" si="15"/>
        <v/>
      </c>
      <c r="W53" s="25"/>
      <c r="X53" s="353"/>
      <c r="Y53" s="25"/>
    </row>
    <row r="54" spans="1:25" x14ac:dyDescent="0.25">
      <c r="A54" s="30"/>
      <c r="B54" s="60"/>
      <c r="C54" s="61"/>
      <c r="D54" s="62"/>
      <c r="E54" s="636"/>
      <c r="F54" s="63"/>
      <c r="G54" s="22" t="str">
        <f t="shared" si="8"/>
        <v/>
      </c>
      <c r="H54" s="22" t="str">
        <f t="shared" si="9"/>
        <v/>
      </c>
      <c r="I54" s="63"/>
      <c r="J54" s="63"/>
      <c r="K54" s="63"/>
      <c r="L54" s="63"/>
      <c r="M54" s="637" t="str">
        <f t="shared" si="10"/>
        <v/>
      </c>
      <c r="N54" s="637" t="str">
        <f t="shared" si="11"/>
        <v/>
      </c>
      <c r="O54" s="638"/>
      <c r="P54" s="65"/>
      <c r="Q54" s="32" t="str">
        <f t="shared" si="12"/>
        <v/>
      </c>
      <c r="R54" s="64"/>
      <c r="S54" s="32" t="str">
        <f t="shared" si="13"/>
        <v/>
      </c>
      <c r="T54" s="639" t="str">
        <f t="shared" si="14"/>
        <v/>
      </c>
      <c r="U54" s="640" t="str">
        <f t="shared" si="15"/>
        <v/>
      </c>
      <c r="W54" s="25"/>
      <c r="X54" s="353"/>
      <c r="Y54" s="25"/>
    </row>
    <row r="55" spans="1:25" x14ac:dyDescent="0.25">
      <c r="A55" s="30"/>
      <c r="B55" s="60"/>
      <c r="C55" s="61"/>
      <c r="D55" s="62"/>
      <c r="E55" s="636"/>
      <c r="F55" s="63"/>
      <c r="G55" s="22" t="str">
        <f t="shared" si="8"/>
        <v/>
      </c>
      <c r="H55" s="22" t="str">
        <f t="shared" si="9"/>
        <v/>
      </c>
      <c r="I55" s="63"/>
      <c r="J55" s="63"/>
      <c r="K55" s="63"/>
      <c r="L55" s="63"/>
      <c r="M55" s="637" t="str">
        <f t="shared" si="10"/>
        <v/>
      </c>
      <c r="N55" s="637" t="str">
        <f t="shared" si="11"/>
        <v/>
      </c>
      <c r="O55" s="638"/>
      <c r="P55" s="65"/>
      <c r="Q55" s="32" t="str">
        <f t="shared" si="12"/>
        <v/>
      </c>
      <c r="R55" s="64"/>
      <c r="S55" s="32" t="str">
        <f t="shared" si="13"/>
        <v/>
      </c>
      <c r="T55" s="639" t="str">
        <f t="shared" si="14"/>
        <v/>
      </c>
      <c r="U55" s="640" t="str">
        <f t="shared" si="15"/>
        <v/>
      </c>
      <c r="W55" s="25"/>
      <c r="X55" s="353"/>
      <c r="Y55" s="25"/>
    </row>
    <row r="56" spans="1:25" x14ac:dyDescent="0.25">
      <c r="A56" s="30"/>
      <c r="B56" s="60"/>
      <c r="C56" s="61"/>
      <c r="D56" s="62"/>
      <c r="E56" s="636"/>
      <c r="F56" s="63"/>
      <c r="G56" s="22" t="str">
        <f t="shared" si="8"/>
        <v/>
      </c>
      <c r="H56" s="22" t="str">
        <f t="shared" si="9"/>
        <v/>
      </c>
      <c r="I56" s="63"/>
      <c r="J56" s="63"/>
      <c r="K56" s="63"/>
      <c r="L56" s="63"/>
      <c r="M56" s="637" t="str">
        <f t="shared" si="10"/>
        <v/>
      </c>
      <c r="N56" s="637" t="str">
        <f t="shared" si="11"/>
        <v/>
      </c>
      <c r="O56" s="638"/>
      <c r="P56" s="65"/>
      <c r="Q56" s="32" t="str">
        <f t="shared" si="12"/>
        <v/>
      </c>
      <c r="R56" s="64"/>
      <c r="S56" s="32" t="str">
        <f t="shared" si="13"/>
        <v/>
      </c>
      <c r="T56" s="639" t="str">
        <f t="shared" si="14"/>
        <v/>
      </c>
      <c r="U56" s="640" t="str">
        <f t="shared" si="15"/>
        <v/>
      </c>
      <c r="W56" s="25"/>
      <c r="X56" s="353"/>
      <c r="Y56" s="25"/>
    </row>
    <row r="57" spans="1:25" x14ac:dyDescent="0.25">
      <c r="A57" s="30"/>
      <c r="B57" s="60"/>
      <c r="C57" s="61"/>
      <c r="D57" s="62"/>
      <c r="E57" s="636"/>
      <c r="F57" s="63"/>
      <c r="G57" s="23"/>
      <c r="H57" s="22" t="str">
        <f t="shared" si="9"/>
        <v/>
      </c>
      <c r="I57" s="23"/>
      <c r="J57" s="23"/>
      <c r="K57" s="23"/>
      <c r="L57" s="23"/>
      <c r="M57" s="637" t="str">
        <f t="shared" si="10"/>
        <v/>
      </c>
      <c r="N57" s="637" t="str">
        <f t="shared" si="11"/>
        <v/>
      </c>
      <c r="O57" s="638"/>
      <c r="P57" s="23"/>
      <c r="Q57" s="23"/>
      <c r="R57" s="23"/>
      <c r="S57" s="23"/>
      <c r="T57" s="639" t="str">
        <f t="shared" si="14"/>
        <v/>
      </c>
      <c r="U57" s="640" t="str">
        <f t="shared" si="15"/>
        <v/>
      </c>
      <c r="W57" s="25"/>
      <c r="X57" s="353"/>
      <c r="Y57" s="25"/>
    </row>
    <row r="58" spans="1:25" x14ac:dyDescent="0.25">
      <c r="A58" s="30"/>
      <c r="B58" s="60"/>
      <c r="C58" s="61"/>
      <c r="D58" s="62"/>
      <c r="E58" s="636"/>
      <c r="F58" s="63"/>
      <c r="G58" s="23"/>
      <c r="H58" s="22" t="str">
        <f t="shared" si="9"/>
        <v/>
      </c>
      <c r="I58" s="23"/>
      <c r="J58" s="23"/>
      <c r="K58" s="23"/>
      <c r="L58" s="23"/>
      <c r="M58" s="637" t="str">
        <f t="shared" si="10"/>
        <v/>
      </c>
      <c r="N58" s="637" t="str">
        <f t="shared" si="11"/>
        <v/>
      </c>
      <c r="O58" s="638"/>
      <c r="P58" s="23"/>
      <c r="Q58" s="23"/>
      <c r="R58" s="23"/>
      <c r="S58" s="23"/>
      <c r="T58" s="639" t="str">
        <f t="shared" si="14"/>
        <v/>
      </c>
      <c r="U58" s="640" t="str">
        <f t="shared" si="15"/>
        <v/>
      </c>
      <c r="W58" s="25"/>
      <c r="X58" s="353"/>
      <c r="Y58" s="25"/>
    </row>
    <row r="59" spans="1:25" x14ac:dyDescent="0.25">
      <c r="A59" s="53"/>
      <c r="B59" s="648"/>
      <c r="C59" s="646"/>
      <c r="D59" s="647"/>
      <c r="E59" s="647"/>
      <c r="F59" s="647"/>
      <c r="G59" s="647"/>
      <c r="H59" s="649"/>
      <c r="I59" s="649"/>
      <c r="J59" s="649"/>
      <c r="K59" s="649"/>
      <c r="L59" s="649"/>
      <c r="M59" s="649"/>
      <c r="N59" s="649"/>
      <c r="O59" s="649"/>
      <c r="P59" s="650"/>
      <c r="Q59" s="21"/>
      <c r="R59" s="650"/>
      <c r="S59" s="21"/>
      <c r="T59" s="21"/>
      <c r="U59" s="651"/>
      <c r="W59" s="353"/>
      <c r="X59" s="353"/>
      <c r="Y59" s="353"/>
    </row>
    <row r="60" spans="1:25" x14ac:dyDescent="0.25">
      <c r="A60" s="626" t="s">
        <v>243</v>
      </c>
      <c r="B60" s="652"/>
      <c r="C60" s="653"/>
      <c r="D60" s="654"/>
      <c r="E60" s="654"/>
      <c r="F60" s="654"/>
      <c r="G60" s="654"/>
      <c r="H60" s="655"/>
      <c r="I60" s="655"/>
      <c r="J60" s="655"/>
      <c r="K60" s="655"/>
      <c r="L60" s="655"/>
      <c r="M60" s="655"/>
      <c r="N60" s="655"/>
      <c r="O60" s="655"/>
      <c r="P60" s="656"/>
      <c r="Q60" s="57"/>
      <c r="R60" s="656"/>
      <c r="S60" s="57"/>
      <c r="T60" s="57"/>
      <c r="U60" s="651"/>
      <c r="W60" s="353"/>
      <c r="X60" s="353"/>
      <c r="Y60" s="353"/>
    </row>
    <row r="61" spans="1:25" x14ac:dyDescent="0.25">
      <c r="A61" s="30"/>
      <c r="B61" s="66"/>
      <c r="C61" s="67"/>
      <c r="D61" s="68"/>
      <c r="E61" s="657"/>
      <c r="F61" s="69"/>
      <c r="G61" s="22" t="str">
        <f>IF(F61&gt;0,ROUND(F61*$G$7,2),"")</f>
        <v/>
      </c>
      <c r="H61" s="22" t="str">
        <f>IF(F61&gt;0,F61+G61,"")</f>
        <v/>
      </c>
      <c r="I61" s="69"/>
      <c r="J61" s="69"/>
      <c r="K61" s="69"/>
      <c r="L61" s="69"/>
      <c r="M61" s="637" t="str">
        <f t="shared" ref="M61:M76" si="16">IF(SUM(H61:L61)=0,"",SUM(H61:L61))</f>
        <v/>
      </c>
      <c r="N61" s="637" t="str">
        <f>IF(M61="","",ROUND(M61*12,2))</f>
        <v/>
      </c>
      <c r="O61" s="658"/>
      <c r="P61" s="70"/>
      <c r="Q61" s="32" t="str">
        <f>IF(P61="","",ROUND(P61*M61,2))</f>
        <v/>
      </c>
      <c r="R61" s="64"/>
      <c r="S61" s="32" t="str">
        <f>IF(R61&gt;0,ROUND(N61*R61,2),"")</f>
        <v/>
      </c>
      <c r="T61" s="32" t="str">
        <f>IF(SUM(S61,Q61,N61)&gt;0,SUM(S61,Q61,N61),"")</f>
        <v/>
      </c>
      <c r="U61" s="640" t="str">
        <f>IF(T61="","",ROUND(T61/12,2))</f>
        <v/>
      </c>
      <c r="W61" s="25"/>
      <c r="X61" s="353"/>
      <c r="Y61" s="25"/>
    </row>
    <row r="62" spans="1:25" x14ac:dyDescent="0.25">
      <c r="A62" s="30"/>
      <c r="B62" s="66"/>
      <c r="C62" s="67"/>
      <c r="D62" s="68"/>
      <c r="E62" s="657"/>
      <c r="F62" s="69"/>
      <c r="G62" s="22" t="str">
        <f t="shared" ref="G62:G73" si="17">IF(F62&gt;0,ROUND(F62*$G$7,2),"")</f>
        <v/>
      </c>
      <c r="H62" s="22" t="str">
        <f t="shared" ref="H62:H73" si="18">IF(F62&gt;0,F62+G62,"")</f>
        <v/>
      </c>
      <c r="I62" s="69"/>
      <c r="J62" s="69"/>
      <c r="K62" s="69"/>
      <c r="L62" s="69"/>
      <c r="M62" s="637" t="str">
        <f t="shared" si="16"/>
        <v/>
      </c>
      <c r="N62" s="637" t="str">
        <f t="shared" ref="N62:N72" si="19">IF(M62="","",ROUND(M62*12,2))</f>
        <v/>
      </c>
      <c r="O62" s="658"/>
      <c r="P62" s="70"/>
      <c r="Q62" s="32" t="str">
        <f t="shared" ref="Q62:Q72" si="20">IF(P62="","",ROUND(P62*M62,2))</f>
        <v/>
      </c>
      <c r="R62" s="64"/>
      <c r="S62" s="32" t="str">
        <f t="shared" ref="S62:S72" si="21">IF(R62&gt;0,ROUND(N62*R62,2),"")</f>
        <v/>
      </c>
      <c r="T62" s="32" t="str">
        <f t="shared" ref="T62:T72" si="22">IF(SUM(S62,Q62,N62)&gt;0,SUM(S62,Q62,N62),"")</f>
        <v/>
      </c>
      <c r="U62" s="640" t="str">
        <f t="shared" ref="U62:U72" si="23">IF(T62="","",ROUND(T62/12,2))</f>
        <v/>
      </c>
      <c r="W62" s="25"/>
      <c r="X62" s="353"/>
      <c r="Y62" s="25"/>
    </row>
    <row r="63" spans="1:25" x14ac:dyDescent="0.25">
      <c r="A63" s="30"/>
      <c r="B63" s="66"/>
      <c r="C63" s="67"/>
      <c r="D63" s="68"/>
      <c r="E63" s="657"/>
      <c r="F63" s="69"/>
      <c r="G63" s="22" t="str">
        <f t="shared" si="17"/>
        <v/>
      </c>
      <c r="H63" s="22" t="str">
        <f t="shared" si="18"/>
        <v/>
      </c>
      <c r="I63" s="69"/>
      <c r="J63" s="69"/>
      <c r="K63" s="69"/>
      <c r="L63" s="69"/>
      <c r="M63" s="637" t="str">
        <f t="shared" si="16"/>
        <v/>
      </c>
      <c r="N63" s="637" t="str">
        <f t="shared" si="19"/>
        <v/>
      </c>
      <c r="O63" s="658"/>
      <c r="P63" s="70"/>
      <c r="Q63" s="32" t="str">
        <f t="shared" si="20"/>
        <v/>
      </c>
      <c r="R63" s="64"/>
      <c r="S63" s="32" t="str">
        <f t="shared" si="21"/>
        <v/>
      </c>
      <c r="T63" s="32" t="str">
        <f t="shared" si="22"/>
        <v/>
      </c>
      <c r="U63" s="640" t="str">
        <f t="shared" si="23"/>
        <v/>
      </c>
      <c r="W63" s="25"/>
      <c r="X63" s="353"/>
      <c r="Y63" s="25"/>
    </row>
    <row r="64" spans="1:25" x14ac:dyDescent="0.25">
      <c r="A64" s="30"/>
      <c r="B64" s="66"/>
      <c r="C64" s="67"/>
      <c r="D64" s="68"/>
      <c r="E64" s="657"/>
      <c r="F64" s="69"/>
      <c r="G64" s="22" t="str">
        <f t="shared" si="17"/>
        <v/>
      </c>
      <c r="H64" s="22" t="str">
        <f t="shared" si="18"/>
        <v/>
      </c>
      <c r="I64" s="69"/>
      <c r="J64" s="69"/>
      <c r="K64" s="69"/>
      <c r="L64" s="69"/>
      <c r="M64" s="637" t="str">
        <f t="shared" si="16"/>
        <v/>
      </c>
      <c r="N64" s="637" t="str">
        <f t="shared" si="19"/>
        <v/>
      </c>
      <c r="O64" s="658"/>
      <c r="P64" s="70"/>
      <c r="Q64" s="32" t="str">
        <f t="shared" si="20"/>
        <v/>
      </c>
      <c r="R64" s="64"/>
      <c r="S64" s="32" t="str">
        <f t="shared" si="21"/>
        <v/>
      </c>
      <c r="T64" s="32" t="str">
        <f t="shared" si="22"/>
        <v/>
      </c>
      <c r="U64" s="640" t="str">
        <f t="shared" si="23"/>
        <v/>
      </c>
      <c r="W64" s="25"/>
      <c r="X64" s="353"/>
      <c r="Y64" s="25"/>
    </row>
    <row r="65" spans="1:25" x14ac:dyDescent="0.25">
      <c r="A65" s="30"/>
      <c r="B65" s="66"/>
      <c r="C65" s="67"/>
      <c r="D65" s="68"/>
      <c r="E65" s="657"/>
      <c r="F65" s="69"/>
      <c r="G65" s="22" t="str">
        <f t="shared" si="17"/>
        <v/>
      </c>
      <c r="H65" s="22" t="str">
        <f t="shared" si="18"/>
        <v/>
      </c>
      <c r="I65" s="69"/>
      <c r="J65" s="69"/>
      <c r="K65" s="69"/>
      <c r="L65" s="69"/>
      <c r="M65" s="637" t="str">
        <f t="shared" si="16"/>
        <v/>
      </c>
      <c r="N65" s="637" t="str">
        <f t="shared" si="19"/>
        <v/>
      </c>
      <c r="O65" s="658"/>
      <c r="P65" s="70"/>
      <c r="Q65" s="32" t="str">
        <f t="shared" si="20"/>
        <v/>
      </c>
      <c r="R65" s="64"/>
      <c r="S65" s="32" t="str">
        <f t="shared" si="21"/>
        <v/>
      </c>
      <c r="T65" s="32" t="str">
        <f t="shared" si="22"/>
        <v/>
      </c>
      <c r="U65" s="640" t="str">
        <f t="shared" si="23"/>
        <v/>
      </c>
      <c r="W65" s="25"/>
      <c r="X65" s="353"/>
      <c r="Y65" s="25"/>
    </row>
    <row r="66" spans="1:25" x14ac:dyDescent="0.25">
      <c r="A66" s="30"/>
      <c r="B66" s="66"/>
      <c r="C66" s="67"/>
      <c r="D66" s="68"/>
      <c r="E66" s="657"/>
      <c r="F66" s="69"/>
      <c r="G66" s="22" t="str">
        <f t="shared" si="17"/>
        <v/>
      </c>
      <c r="H66" s="22" t="str">
        <f t="shared" si="18"/>
        <v/>
      </c>
      <c r="I66" s="69"/>
      <c r="J66" s="69"/>
      <c r="K66" s="69"/>
      <c r="L66" s="69"/>
      <c r="M66" s="637" t="str">
        <f t="shared" si="16"/>
        <v/>
      </c>
      <c r="N66" s="637" t="str">
        <f t="shared" si="19"/>
        <v/>
      </c>
      <c r="O66" s="658"/>
      <c r="P66" s="70"/>
      <c r="Q66" s="32" t="str">
        <f t="shared" si="20"/>
        <v/>
      </c>
      <c r="R66" s="64"/>
      <c r="S66" s="32" t="str">
        <f t="shared" si="21"/>
        <v/>
      </c>
      <c r="T66" s="32" t="str">
        <f t="shared" si="22"/>
        <v/>
      </c>
      <c r="U66" s="640" t="str">
        <f t="shared" si="23"/>
        <v/>
      </c>
      <c r="W66" s="25"/>
      <c r="X66" s="353"/>
      <c r="Y66" s="25"/>
    </row>
    <row r="67" spans="1:25" x14ac:dyDescent="0.25">
      <c r="A67" s="30"/>
      <c r="B67" s="66"/>
      <c r="C67" s="67"/>
      <c r="D67" s="68"/>
      <c r="E67" s="657"/>
      <c r="F67" s="69"/>
      <c r="G67" s="22" t="str">
        <f t="shared" si="17"/>
        <v/>
      </c>
      <c r="H67" s="22" t="str">
        <f t="shared" si="18"/>
        <v/>
      </c>
      <c r="I67" s="69"/>
      <c r="J67" s="69"/>
      <c r="K67" s="69"/>
      <c r="L67" s="69"/>
      <c r="M67" s="637" t="str">
        <f t="shared" si="16"/>
        <v/>
      </c>
      <c r="N67" s="637" t="str">
        <f t="shared" si="19"/>
        <v/>
      </c>
      <c r="O67" s="658"/>
      <c r="P67" s="70"/>
      <c r="Q67" s="32" t="str">
        <f t="shared" si="20"/>
        <v/>
      </c>
      <c r="R67" s="64"/>
      <c r="S67" s="32" t="str">
        <f t="shared" si="21"/>
        <v/>
      </c>
      <c r="T67" s="32" t="str">
        <f t="shared" si="22"/>
        <v/>
      </c>
      <c r="U67" s="640" t="str">
        <f t="shared" si="23"/>
        <v/>
      </c>
      <c r="W67" s="25"/>
      <c r="X67" s="353"/>
      <c r="Y67" s="25"/>
    </row>
    <row r="68" spans="1:25" x14ac:dyDescent="0.25">
      <c r="A68" s="30"/>
      <c r="B68" s="66"/>
      <c r="C68" s="67"/>
      <c r="D68" s="68"/>
      <c r="E68" s="657"/>
      <c r="F68" s="69"/>
      <c r="G68" s="22" t="str">
        <f t="shared" si="17"/>
        <v/>
      </c>
      <c r="H68" s="22" t="str">
        <f t="shared" si="18"/>
        <v/>
      </c>
      <c r="I68" s="69"/>
      <c r="J68" s="69"/>
      <c r="K68" s="69"/>
      <c r="L68" s="69"/>
      <c r="M68" s="637" t="str">
        <f t="shared" si="16"/>
        <v/>
      </c>
      <c r="N68" s="637" t="str">
        <f t="shared" si="19"/>
        <v/>
      </c>
      <c r="O68" s="658"/>
      <c r="P68" s="70"/>
      <c r="Q68" s="32" t="str">
        <f t="shared" si="20"/>
        <v/>
      </c>
      <c r="R68" s="64"/>
      <c r="S68" s="32" t="str">
        <f t="shared" si="21"/>
        <v/>
      </c>
      <c r="T68" s="32" t="str">
        <f t="shared" si="22"/>
        <v/>
      </c>
      <c r="U68" s="640" t="str">
        <f t="shared" si="23"/>
        <v/>
      </c>
      <c r="W68" s="25"/>
      <c r="X68" s="353"/>
      <c r="Y68" s="25"/>
    </row>
    <row r="69" spans="1:25" x14ac:dyDescent="0.25">
      <c r="A69" s="30"/>
      <c r="B69" s="66"/>
      <c r="C69" s="67"/>
      <c r="D69" s="68"/>
      <c r="E69" s="657"/>
      <c r="F69" s="69"/>
      <c r="G69" s="22" t="str">
        <f t="shared" si="17"/>
        <v/>
      </c>
      <c r="H69" s="22" t="str">
        <f t="shared" si="18"/>
        <v/>
      </c>
      <c r="I69" s="69"/>
      <c r="J69" s="69"/>
      <c r="K69" s="69"/>
      <c r="L69" s="69"/>
      <c r="M69" s="637" t="str">
        <f t="shared" si="16"/>
        <v/>
      </c>
      <c r="N69" s="637" t="str">
        <f t="shared" si="19"/>
        <v/>
      </c>
      <c r="O69" s="658"/>
      <c r="P69" s="70"/>
      <c r="Q69" s="32" t="str">
        <f t="shared" si="20"/>
        <v/>
      </c>
      <c r="R69" s="64"/>
      <c r="S69" s="32" t="str">
        <f t="shared" si="21"/>
        <v/>
      </c>
      <c r="T69" s="32" t="str">
        <f t="shared" si="22"/>
        <v/>
      </c>
      <c r="U69" s="640" t="str">
        <f t="shared" si="23"/>
        <v/>
      </c>
      <c r="W69" s="25"/>
      <c r="X69" s="353"/>
      <c r="Y69" s="25"/>
    </row>
    <row r="70" spans="1:25" x14ac:dyDescent="0.25">
      <c r="A70" s="30"/>
      <c r="B70" s="66"/>
      <c r="C70" s="67"/>
      <c r="D70" s="68"/>
      <c r="E70" s="657"/>
      <c r="F70" s="69"/>
      <c r="G70" s="22" t="str">
        <f t="shared" si="17"/>
        <v/>
      </c>
      <c r="H70" s="22" t="str">
        <f t="shared" si="18"/>
        <v/>
      </c>
      <c r="I70" s="69"/>
      <c r="J70" s="69"/>
      <c r="K70" s="69"/>
      <c r="L70" s="69"/>
      <c r="M70" s="637" t="str">
        <f t="shared" si="16"/>
        <v/>
      </c>
      <c r="N70" s="637" t="str">
        <f t="shared" si="19"/>
        <v/>
      </c>
      <c r="O70" s="658"/>
      <c r="P70" s="70"/>
      <c r="Q70" s="32" t="str">
        <f t="shared" si="20"/>
        <v/>
      </c>
      <c r="R70" s="64"/>
      <c r="S70" s="32" t="str">
        <f t="shared" si="21"/>
        <v/>
      </c>
      <c r="T70" s="32" t="str">
        <f t="shared" si="22"/>
        <v/>
      </c>
      <c r="U70" s="640" t="str">
        <f t="shared" si="23"/>
        <v/>
      </c>
      <c r="W70" s="25"/>
      <c r="X70" s="353"/>
      <c r="Y70" s="25"/>
    </row>
    <row r="71" spans="1:25" x14ac:dyDescent="0.25">
      <c r="A71" s="30"/>
      <c r="B71" s="66"/>
      <c r="C71" s="67"/>
      <c r="D71" s="68"/>
      <c r="E71" s="657"/>
      <c r="F71" s="69"/>
      <c r="G71" s="22" t="str">
        <f t="shared" si="17"/>
        <v/>
      </c>
      <c r="H71" s="22" t="str">
        <f t="shared" si="18"/>
        <v/>
      </c>
      <c r="I71" s="69"/>
      <c r="J71" s="69"/>
      <c r="K71" s="69"/>
      <c r="L71" s="69"/>
      <c r="M71" s="637" t="str">
        <f t="shared" si="16"/>
        <v/>
      </c>
      <c r="N71" s="637" t="str">
        <f t="shared" si="19"/>
        <v/>
      </c>
      <c r="O71" s="658"/>
      <c r="P71" s="70"/>
      <c r="Q71" s="32" t="str">
        <f t="shared" si="20"/>
        <v/>
      </c>
      <c r="R71" s="64"/>
      <c r="S71" s="32" t="str">
        <f t="shared" si="21"/>
        <v/>
      </c>
      <c r="T71" s="32" t="str">
        <f t="shared" si="22"/>
        <v/>
      </c>
      <c r="U71" s="640" t="str">
        <f t="shared" si="23"/>
        <v/>
      </c>
      <c r="W71" s="25"/>
      <c r="X71" s="353"/>
      <c r="Y71" s="25"/>
    </row>
    <row r="72" spans="1:25" x14ac:dyDescent="0.25">
      <c r="A72" s="30"/>
      <c r="B72" s="66"/>
      <c r="C72" s="67"/>
      <c r="D72" s="68"/>
      <c r="E72" s="657"/>
      <c r="F72" s="69"/>
      <c r="G72" s="22" t="str">
        <f t="shared" si="17"/>
        <v/>
      </c>
      <c r="H72" s="22" t="str">
        <f t="shared" si="18"/>
        <v/>
      </c>
      <c r="I72" s="69"/>
      <c r="J72" s="69"/>
      <c r="K72" s="69"/>
      <c r="L72" s="69"/>
      <c r="M72" s="637" t="str">
        <f t="shared" si="16"/>
        <v/>
      </c>
      <c r="N72" s="637" t="str">
        <f t="shared" si="19"/>
        <v/>
      </c>
      <c r="O72" s="658"/>
      <c r="P72" s="70"/>
      <c r="Q72" s="32" t="str">
        <f t="shared" si="20"/>
        <v/>
      </c>
      <c r="R72" s="64"/>
      <c r="S72" s="32" t="str">
        <f t="shared" si="21"/>
        <v/>
      </c>
      <c r="T72" s="32" t="str">
        <f t="shared" si="22"/>
        <v/>
      </c>
      <c r="U72" s="640" t="str">
        <f t="shared" si="23"/>
        <v/>
      </c>
      <c r="W72" s="25"/>
      <c r="X72" s="353"/>
      <c r="Y72" s="25"/>
    </row>
    <row r="73" spans="1:25" x14ac:dyDescent="0.25">
      <c r="A73" s="30"/>
      <c r="B73" s="60"/>
      <c r="C73" s="61"/>
      <c r="D73" s="62"/>
      <c r="E73" s="636"/>
      <c r="F73" s="63"/>
      <c r="G73" s="22" t="str">
        <f t="shared" si="17"/>
        <v/>
      </c>
      <c r="H73" s="22" t="str">
        <f t="shared" si="18"/>
        <v/>
      </c>
      <c r="I73" s="63"/>
      <c r="J73" s="63"/>
      <c r="K73" s="63"/>
      <c r="L73" s="63"/>
      <c r="M73" s="637" t="str">
        <f t="shared" si="16"/>
        <v/>
      </c>
      <c r="N73" s="637" t="str">
        <f>IF(M73="","",ROUND(M73*12,2))</f>
        <v/>
      </c>
      <c r="O73" s="638"/>
      <c r="P73" s="65"/>
      <c r="Q73" s="32" t="str">
        <f>IF(P73="","",ROUND(P73*M73,2))</f>
        <v/>
      </c>
      <c r="R73" s="64"/>
      <c r="S73" s="32" t="str">
        <f>IF(R73&gt;0,ROUND(N73*R73,2),"")</f>
        <v/>
      </c>
      <c r="T73" s="32" t="str">
        <f>IF(SUM(S73,Q73,N73)&gt;0,SUM(S73,Q73,N73),"")</f>
        <v/>
      </c>
      <c r="U73" s="640" t="str">
        <f>IF(T73="","",ROUND(T73/12,2))</f>
        <v/>
      </c>
      <c r="W73" s="25"/>
      <c r="X73" s="353"/>
      <c r="Y73" s="25"/>
    </row>
    <row r="74" spans="1:25" x14ac:dyDescent="0.25">
      <c r="A74" s="19" t="str">
        <f>IF('3C_Zusammenfassung PK'!A78=0,"",'3C_Zusammenfassung PK'!A78)</f>
        <v>MiniJob</v>
      </c>
      <c r="B74" s="60"/>
      <c r="C74" s="61"/>
      <c r="D74" s="62"/>
      <c r="E74" s="636"/>
      <c r="F74" s="63"/>
      <c r="G74" s="23"/>
      <c r="H74" s="22" t="str">
        <f>IF(F74&gt;0,F74+G74,"")</f>
        <v/>
      </c>
      <c r="I74" s="23"/>
      <c r="J74" s="23"/>
      <c r="K74" s="23"/>
      <c r="L74" s="23"/>
      <c r="M74" s="637" t="str">
        <f t="shared" si="16"/>
        <v/>
      </c>
      <c r="N74" s="637" t="str">
        <f>IF(M74="","",ROUND(M74*12,2))</f>
        <v/>
      </c>
      <c r="O74" s="638"/>
      <c r="P74" s="23"/>
      <c r="Q74" s="23"/>
      <c r="R74" s="23"/>
      <c r="S74" s="23"/>
      <c r="T74" s="32" t="str">
        <f>IF(SUM(S74,Q74,N74)&gt;0,SUM(S74,Q74,N74),"")</f>
        <v/>
      </c>
      <c r="U74" s="640" t="str">
        <f>IF(T74="","",ROUND(T74/12,2))</f>
        <v/>
      </c>
      <c r="W74" s="25"/>
      <c r="X74" s="353"/>
      <c r="Y74" s="25"/>
    </row>
    <row r="75" spans="1:25" x14ac:dyDescent="0.25">
      <c r="A75" s="19" t="str">
        <f>IF('3C_Zusammenfassung PK'!A79=0,"",'3C_Zusammenfassung PK'!A79)</f>
        <v>FSJ / BFD</v>
      </c>
      <c r="B75" s="60"/>
      <c r="C75" s="61"/>
      <c r="D75" s="62"/>
      <c r="E75" s="636"/>
      <c r="F75" s="63"/>
      <c r="G75" s="23"/>
      <c r="H75" s="22" t="str">
        <f>IF(F75&gt;0,F75+G75,"")</f>
        <v/>
      </c>
      <c r="I75" s="23"/>
      <c r="J75" s="23"/>
      <c r="K75" s="23"/>
      <c r="L75" s="23"/>
      <c r="M75" s="637" t="str">
        <f t="shared" si="16"/>
        <v/>
      </c>
      <c r="N75" s="637" t="str">
        <f>IF(M75="","",ROUND(M75*12,2))</f>
        <v/>
      </c>
      <c r="O75" s="638"/>
      <c r="P75" s="23"/>
      <c r="Q75" s="23"/>
      <c r="R75" s="23"/>
      <c r="S75" s="23"/>
      <c r="T75" s="32" t="str">
        <f>IF(SUM(S75,Q75,N75)&gt;0,SUM(S75,Q75,N75),"")</f>
        <v/>
      </c>
      <c r="U75" s="640" t="str">
        <f>IF(T75="","",ROUND(T75/12,2))</f>
        <v/>
      </c>
      <c r="W75" s="25"/>
      <c r="X75" s="353"/>
      <c r="Y75" s="25"/>
    </row>
    <row r="76" spans="1:25" x14ac:dyDescent="0.25">
      <c r="A76" s="19" t="str">
        <f>IF('3C_Zusammenfassung PK'!A80=0,"",'3C_Zusammenfassung PK'!A80)</f>
        <v>Honorare</v>
      </c>
      <c r="B76" s="60"/>
      <c r="C76" s="61"/>
      <c r="D76" s="62"/>
      <c r="E76" s="636"/>
      <c r="F76" s="63"/>
      <c r="G76" s="23"/>
      <c r="H76" s="22" t="str">
        <f>IF(F76&gt;0,F76+G76,"")</f>
        <v/>
      </c>
      <c r="I76" s="23"/>
      <c r="J76" s="23"/>
      <c r="K76" s="23"/>
      <c r="L76" s="23"/>
      <c r="M76" s="637" t="str">
        <f t="shared" si="16"/>
        <v/>
      </c>
      <c r="N76" s="637" t="str">
        <f>IF(M76="","",ROUND(M76*12,2))</f>
        <v/>
      </c>
      <c r="O76" s="638"/>
      <c r="P76" s="23"/>
      <c r="Q76" s="23"/>
      <c r="R76" s="23"/>
      <c r="S76" s="23"/>
      <c r="T76" s="32" t="str">
        <f>IF(SUM(S76,Q76,N76)&gt;0,SUM(S76,Q76,N76),"")</f>
        <v/>
      </c>
      <c r="U76" s="640" t="str">
        <f>IF(T76="","",ROUND(T76/12,2))</f>
        <v/>
      </c>
      <c r="W76" s="25"/>
      <c r="X76" s="353"/>
      <c r="Y76" s="25"/>
    </row>
    <row r="77" spans="1:25" x14ac:dyDescent="0.25">
      <c r="A77" s="53"/>
      <c r="B77" s="53"/>
      <c r="C77" s="53"/>
      <c r="D77" s="53"/>
      <c r="E77" s="53"/>
      <c r="F77" s="53"/>
      <c r="G77" s="53"/>
      <c r="H77" s="53"/>
      <c r="I77" s="53"/>
      <c r="J77" s="53"/>
      <c r="K77" s="53"/>
      <c r="L77" s="53"/>
      <c r="M77" s="53"/>
      <c r="N77" s="53"/>
      <c r="O77" s="53"/>
      <c r="P77" s="53"/>
      <c r="Q77" s="53"/>
      <c r="R77" s="53"/>
      <c r="S77" s="53"/>
      <c r="T77" s="53"/>
      <c r="U77" s="659"/>
      <c r="W77" s="353"/>
      <c r="X77" s="353"/>
      <c r="Y77" s="353"/>
    </row>
    <row r="78" spans="1:25" x14ac:dyDescent="0.25">
      <c r="A78" s="626" t="s">
        <v>244</v>
      </c>
      <c r="B78" s="53"/>
      <c r="C78" s="53"/>
      <c r="D78" s="53"/>
      <c r="E78" s="53"/>
      <c r="F78" s="53"/>
      <c r="G78" s="53"/>
      <c r="H78" s="53"/>
      <c r="I78" s="53"/>
      <c r="J78" s="53"/>
      <c r="K78" s="53"/>
      <c r="L78" s="53"/>
      <c r="M78" s="53"/>
      <c r="N78" s="53"/>
      <c r="O78" s="53"/>
      <c r="P78" s="53"/>
      <c r="Q78" s="53"/>
      <c r="R78" s="53"/>
      <c r="S78" s="53"/>
      <c r="T78" s="53"/>
      <c r="U78" s="659"/>
      <c r="W78" s="353"/>
      <c r="X78" s="353"/>
      <c r="Y78" s="353"/>
    </row>
    <row r="79" spans="1:25" x14ac:dyDescent="0.25">
      <c r="A79" s="30"/>
      <c r="B79" s="60"/>
      <c r="C79" s="61"/>
      <c r="D79" s="62"/>
      <c r="E79" s="636"/>
      <c r="F79" s="63"/>
      <c r="G79" s="22" t="str">
        <f>IF(F79&gt;0,ROUND(F79*$G$7,2),"")</f>
        <v/>
      </c>
      <c r="H79" s="22" t="str">
        <f>IF(F79&gt;0,F79+G79,"")</f>
        <v/>
      </c>
      <c r="I79" s="63"/>
      <c r="J79" s="63"/>
      <c r="K79" s="63"/>
      <c r="L79" s="63"/>
      <c r="M79" s="637" t="str">
        <f t="shared" ref="M79:M91" si="24">IF(SUM(H79:L79)=0,"",SUM(H79:L79))</f>
        <v/>
      </c>
      <c r="N79" s="637" t="str">
        <f>IF(M79="","",ROUND(M79*12,2))</f>
        <v/>
      </c>
      <c r="O79" s="638"/>
      <c r="P79" s="65"/>
      <c r="Q79" s="32" t="str">
        <f>IF(P79="","",ROUND(P79*M79,2))</f>
        <v/>
      </c>
      <c r="R79" s="64"/>
      <c r="S79" s="32" t="str">
        <f>IF(R79&gt;0,ROUND(N79*R79,2),"")</f>
        <v/>
      </c>
      <c r="T79" s="32" t="str">
        <f>IF(SUM(S79,Q79,N79)&gt;0,SUM(S79,Q79,N79),"")</f>
        <v/>
      </c>
      <c r="U79" s="640" t="str">
        <f>IF(T79="","",ROUND(T79/12,2))</f>
        <v/>
      </c>
      <c r="W79" s="25"/>
      <c r="X79" s="353"/>
      <c r="Y79" s="25"/>
    </row>
    <row r="80" spans="1:25" x14ac:dyDescent="0.25">
      <c r="A80" s="30"/>
      <c r="B80" s="60"/>
      <c r="C80" s="61"/>
      <c r="D80" s="62"/>
      <c r="E80" s="636"/>
      <c r="F80" s="63"/>
      <c r="G80" s="22" t="str">
        <f t="shared" ref="G80:G89" si="25">IF(F80&gt;0,ROUND(F80*$G$7,2),"")</f>
        <v/>
      </c>
      <c r="H80" s="22" t="str">
        <f>IF(F80&gt;0,F80+G80,"")</f>
        <v/>
      </c>
      <c r="I80" s="63"/>
      <c r="J80" s="63"/>
      <c r="K80" s="63"/>
      <c r="L80" s="63"/>
      <c r="M80" s="637" t="str">
        <f t="shared" si="24"/>
        <v/>
      </c>
      <c r="N80" s="637" t="str">
        <f>IF(M80="","",ROUND(M80*12,2))</f>
        <v/>
      </c>
      <c r="O80" s="638"/>
      <c r="P80" s="65"/>
      <c r="Q80" s="32" t="str">
        <f>IF(P80="","",ROUND(P80*M80,2))</f>
        <v/>
      </c>
      <c r="R80" s="64"/>
      <c r="S80" s="32" t="str">
        <f>IF(R80&gt;0,ROUND(N80*R80,2),"")</f>
        <v/>
      </c>
      <c r="T80" s="32" t="str">
        <f>IF(SUM(S80,Q80,N80)&gt;0,SUM(S80,Q80,N80),"")</f>
        <v/>
      </c>
      <c r="U80" s="640" t="str">
        <f>IF(T80="","",ROUND(T80/12,2))</f>
        <v/>
      </c>
      <c r="W80" s="25"/>
      <c r="X80" s="353"/>
      <c r="Y80" s="25"/>
    </row>
    <row r="81" spans="1:25" x14ac:dyDescent="0.25">
      <c r="A81" s="30"/>
      <c r="B81" s="60"/>
      <c r="C81" s="61"/>
      <c r="D81" s="62"/>
      <c r="E81" s="636"/>
      <c r="F81" s="63"/>
      <c r="G81" s="22" t="str">
        <f t="shared" si="25"/>
        <v/>
      </c>
      <c r="H81" s="22" t="str">
        <f t="shared" ref="H81:H88" si="26">IF(F81&gt;0,F81+G81,"")</f>
        <v/>
      </c>
      <c r="I81" s="63"/>
      <c r="J81" s="63"/>
      <c r="K81" s="63"/>
      <c r="L81" s="63"/>
      <c r="M81" s="637" t="str">
        <f t="shared" si="24"/>
        <v/>
      </c>
      <c r="N81" s="637" t="str">
        <f t="shared" ref="N81:N88" si="27">IF(M81="","",ROUND(M81*12,2))</f>
        <v/>
      </c>
      <c r="O81" s="638"/>
      <c r="P81" s="65"/>
      <c r="Q81" s="32" t="str">
        <f t="shared" ref="Q81:Q88" si="28">IF(P81="","",ROUND(P81*M81,2))</f>
        <v/>
      </c>
      <c r="R81" s="64"/>
      <c r="S81" s="32" t="str">
        <f t="shared" ref="S81:S88" si="29">IF(R81&gt;0,ROUND(N81*R81,2),"")</f>
        <v/>
      </c>
      <c r="T81" s="32" t="str">
        <f t="shared" ref="T81:T88" si="30">IF(SUM(S81,Q81,N81)&gt;0,SUM(S81,Q81,N81),"")</f>
        <v/>
      </c>
      <c r="U81" s="640" t="str">
        <f t="shared" ref="U81:U88" si="31">IF(T81="","",ROUND(T81/12,2))</f>
        <v/>
      </c>
      <c r="W81" s="25"/>
      <c r="X81" s="353"/>
      <c r="Y81" s="25"/>
    </row>
    <row r="82" spans="1:25" x14ac:dyDescent="0.25">
      <c r="A82" s="30"/>
      <c r="B82" s="60"/>
      <c r="C82" s="61"/>
      <c r="D82" s="62"/>
      <c r="E82" s="636"/>
      <c r="F82" s="63"/>
      <c r="G82" s="22" t="str">
        <f t="shared" si="25"/>
        <v/>
      </c>
      <c r="H82" s="22" t="str">
        <f t="shared" si="26"/>
        <v/>
      </c>
      <c r="I82" s="63"/>
      <c r="J82" s="63"/>
      <c r="K82" s="63"/>
      <c r="L82" s="63"/>
      <c r="M82" s="637" t="str">
        <f t="shared" si="24"/>
        <v/>
      </c>
      <c r="N82" s="637" t="str">
        <f t="shared" si="27"/>
        <v/>
      </c>
      <c r="O82" s="638"/>
      <c r="P82" s="65"/>
      <c r="Q82" s="32" t="str">
        <f t="shared" si="28"/>
        <v/>
      </c>
      <c r="R82" s="64"/>
      <c r="S82" s="32" t="str">
        <f t="shared" si="29"/>
        <v/>
      </c>
      <c r="T82" s="32" t="str">
        <f t="shared" si="30"/>
        <v/>
      </c>
      <c r="U82" s="640" t="str">
        <f t="shared" si="31"/>
        <v/>
      </c>
      <c r="W82" s="25"/>
      <c r="X82" s="353"/>
      <c r="Y82" s="25"/>
    </row>
    <row r="83" spans="1:25" x14ac:dyDescent="0.25">
      <c r="A83" s="30"/>
      <c r="B83" s="60"/>
      <c r="C83" s="61"/>
      <c r="D83" s="62"/>
      <c r="E83" s="636"/>
      <c r="F83" s="63"/>
      <c r="G83" s="22" t="str">
        <f t="shared" si="25"/>
        <v/>
      </c>
      <c r="H83" s="22" t="str">
        <f t="shared" si="26"/>
        <v/>
      </c>
      <c r="I83" s="63"/>
      <c r="J83" s="63"/>
      <c r="K83" s="63"/>
      <c r="L83" s="63"/>
      <c r="M83" s="637" t="str">
        <f t="shared" si="24"/>
        <v/>
      </c>
      <c r="N83" s="637" t="str">
        <f t="shared" si="27"/>
        <v/>
      </c>
      <c r="O83" s="638"/>
      <c r="P83" s="65"/>
      <c r="Q83" s="32" t="str">
        <f t="shared" si="28"/>
        <v/>
      </c>
      <c r="R83" s="64"/>
      <c r="S83" s="32" t="str">
        <f t="shared" si="29"/>
        <v/>
      </c>
      <c r="T83" s="32" t="str">
        <f t="shared" si="30"/>
        <v/>
      </c>
      <c r="U83" s="640" t="str">
        <f t="shared" si="31"/>
        <v/>
      </c>
      <c r="W83" s="25"/>
      <c r="X83" s="353"/>
      <c r="Y83" s="25"/>
    </row>
    <row r="84" spans="1:25" x14ac:dyDescent="0.25">
      <c r="A84" s="30"/>
      <c r="B84" s="60"/>
      <c r="C84" s="61"/>
      <c r="D84" s="62"/>
      <c r="E84" s="636"/>
      <c r="F84" s="63"/>
      <c r="G84" s="22" t="str">
        <f t="shared" si="25"/>
        <v/>
      </c>
      <c r="H84" s="22" t="str">
        <f t="shared" si="26"/>
        <v/>
      </c>
      <c r="I84" s="63"/>
      <c r="J84" s="63"/>
      <c r="K84" s="63"/>
      <c r="L84" s="63"/>
      <c r="M84" s="637" t="str">
        <f t="shared" si="24"/>
        <v/>
      </c>
      <c r="N84" s="637" t="str">
        <f t="shared" si="27"/>
        <v/>
      </c>
      <c r="O84" s="638"/>
      <c r="P84" s="65"/>
      <c r="Q84" s="32" t="str">
        <f t="shared" si="28"/>
        <v/>
      </c>
      <c r="R84" s="64"/>
      <c r="S84" s="32" t="str">
        <f t="shared" si="29"/>
        <v/>
      </c>
      <c r="T84" s="32" t="str">
        <f t="shared" si="30"/>
        <v/>
      </c>
      <c r="U84" s="640" t="str">
        <f t="shared" si="31"/>
        <v/>
      </c>
      <c r="W84" s="25"/>
      <c r="X84" s="353"/>
      <c r="Y84" s="25"/>
    </row>
    <row r="85" spans="1:25" x14ac:dyDescent="0.25">
      <c r="A85" s="30"/>
      <c r="B85" s="60"/>
      <c r="C85" s="61"/>
      <c r="D85" s="62"/>
      <c r="E85" s="636"/>
      <c r="F85" s="63"/>
      <c r="G85" s="22" t="str">
        <f t="shared" si="25"/>
        <v/>
      </c>
      <c r="H85" s="22" t="str">
        <f t="shared" si="26"/>
        <v/>
      </c>
      <c r="I85" s="63"/>
      <c r="J85" s="63"/>
      <c r="K85" s="63"/>
      <c r="L85" s="63"/>
      <c r="M85" s="637" t="str">
        <f t="shared" si="24"/>
        <v/>
      </c>
      <c r="N85" s="637" t="str">
        <f t="shared" si="27"/>
        <v/>
      </c>
      <c r="O85" s="638"/>
      <c r="P85" s="65"/>
      <c r="Q85" s="32" t="str">
        <f t="shared" si="28"/>
        <v/>
      </c>
      <c r="R85" s="64"/>
      <c r="S85" s="32" t="str">
        <f t="shared" si="29"/>
        <v/>
      </c>
      <c r="T85" s="32" t="str">
        <f t="shared" si="30"/>
        <v/>
      </c>
      <c r="U85" s="640" t="str">
        <f t="shared" si="31"/>
        <v/>
      </c>
      <c r="W85" s="25"/>
      <c r="X85" s="353"/>
      <c r="Y85" s="25"/>
    </row>
    <row r="86" spans="1:25" x14ac:dyDescent="0.25">
      <c r="A86" s="30"/>
      <c r="B86" s="60"/>
      <c r="C86" s="61"/>
      <c r="D86" s="62"/>
      <c r="E86" s="636"/>
      <c r="F86" s="63"/>
      <c r="G86" s="22" t="str">
        <f t="shared" si="25"/>
        <v/>
      </c>
      <c r="H86" s="22" t="str">
        <f t="shared" si="26"/>
        <v/>
      </c>
      <c r="I86" s="63"/>
      <c r="J86" s="63"/>
      <c r="K86" s="63"/>
      <c r="L86" s="63"/>
      <c r="M86" s="637" t="str">
        <f t="shared" si="24"/>
        <v/>
      </c>
      <c r="N86" s="637" t="str">
        <f t="shared" si="27"/>
        <v/>
      </c>
      <c r="O86" s="638"/>
      <c r="P86" s="65"/>
      <c r="Q86" s="32" t="str">
        <f t="shared" si="28"/>
        <v/>
      </c>
      <c r="R86" s="64"/>
      <c r="S86" s="32" t="str">
        <f t="shared" si="29"/>
        <v/>
      </c>
      <c r="T86" s="32" t="str">
        <f t="shared" si="30"/>
        <v/>
      </c>
      <c r="U86" s="640" t="str">
        <f t="shared" si="31"/>
        <v/>
      </c>
      <c r="W86" s="25"/>
      <c r="X86" s="353"/>
      <c r="Y86" s="25"/>
    </row>
    <row r="87" spans="1:25" x14ac:dyDescent="0.25">
      <c r="A87" s="30"/>
      <c r="B87" s="60"/>
      <c r="C87" s="61"/>
      <c r="D87" s="62"/>
      <c r="E87" s="636"/>
      <c r="F87" s="63"/>
      <c r="G87" s="22" t="str">
        <f t="shared" si="25"/>
        <v/>
      </c>
      <c r="H87" s="22" t="str">
        <f t="shared" si="26"/>
        <v/>
      </c>
      <c r="I87" s="63"/>
      <c r="J87" s="63"/>
      <c r="K87" s="63"/>
      <c r="L87" s="63"/>
      <c r="M87" s="637" t="str">
        <f t="shared" si="24"/>
        <v/>
      </c>
      <c r="N87" s="637" t="str">
        <f t="shared" si="27"/>
        <v/>
      </c>
      <c r="O87" s="638"/>
      <c r="P87" s="65"/>
      <c r="Q87" s="32" t="str">
        <f t="shared" si="28"/>
        <v/>
      </c>
      <c r="R87" s="64"/>
      <c r="S87" s="32" t="str">
        <f t="shared" si="29"/>
        <v/>
      </c>
      <c r="T87" s="32" t="str">
        <f t="shared" si="30"/>
        <v/>
      </c>
      <c r="U87" s="640" t="str">
        <f t="shared" si="31"/>
        <v/>
      </c>
      <c r="W87" s="25"/>
      <c r="X87" s="353"/>
      <c r="Y87" s="25"/>
    </row>
    <row r="88" spans="1:25" x14ac:dyDescent="0.25">
      <c r="A88" s="30"/>
      <c r="B88" s="60"/>
      <c r="C88" s="61"/>
      <c r="D88" s="62"/>
      <c r="E88" s="636"/>
      <c r="F88" s="63"/>
      <c r="G88" s="22" t="str">
        <f t="shared" si="25"/>
        <v/>
      </c>
      <c r="H88" s="22" t="str">
        <f t="shared" si="26"/>
        <v/>
      </c>
      <c r="I88" s="63"/>
      <c r="J88" s="63"/>
      <c r="K88" s="63"/>
      <c r="L88" s="63"/>
      <c r="M88" s="637" t="str">
        <f t="shared" si="24"/>
        <v/>
      </c>
      <c r="N88" s="637" t="str">
        <f t="shared" si="27"/>
        <v/>
      </c>
      <c r="O88" s="638"/>
      <c r="P88" s="65"/>
      <c r="Q88" s="32" t="str">
        <f t="shared" si="28"/>
        <v/>
      </c>
      <c r="R88" s="64"/>
      <c r="S88" s="32" t="str">
        <f t="shared" si="29"/>
        <v/>
      </c>
      <c r="T88" s="32" t="str">
        <f t="shared" si="30"/>
        <v/>
      </c>
      <c r="U88" s="640" t="str">
        <f t="shared" si="31"/>
        <v/>
      </c>
      <c r="W88" s="25"/>
      <c r="X88" s="353"/>
      <c r="Y88" s="25"/>
    </row>
    <row r="89" spans="1:25" x14ac:dyDescent="0.25">
      <c r="A89" s="19" t="str">
        <f>IF('3C_Zusammenfassung PK'!A94=0,"",'3C_Zusammenfassung PK'!A94)</f>
        <v>MiniJob</v>
      </c>
      <c r="B89" s="60"/>
      <c r="C89" s="61"/>
      <c r="D89" s="62"/>
      <c r="E89" s="636"/>
      <c r="F89" s="63"/>
      <c r="G89" s="22" t="str">
        <f t="shared" si="25"/>
        <v/>
      </c>
      <c r="H89" s="22" t="str">
        <f>IF(F89&gt;0,F89+G89,"")</f>
        <v/>
      </c>
      <c r="I89" s="63"/>
      <c r="J89" s="63"/>
      <c r="K89" s="63"/>
      <c r="L89" s="63"/>
      <c r="M89" s="637" t="str">
        <f t="shared" si="24"/>
        <v/>
      </c>
      <c r="N89" s="637" t="str">
        <f>IF(M89="","",ROUND(M89*12,2))</f>
        <v/>
      </c>
      <c r="O89" s="638"/>
      <c r="P89" s="65"/>
      <c r="Q89" s="32" t="str">
        <f>IF(P89="","",ROUND(P89*M89,2))</f>
        <v/>
      </c>
      <c r="R89" s="64"/>
      <c r="S89" s="32" t="str">
        <f>IF(R89&gt;0,ROUND(N89*R89,2),"")</f>
        <v/>
      </c>
      <c r="T89" s="32" t="str">
        <f>IF(SUM(S89,Q89,N89)&gt;0,SUM(S89,Q89,N89),"")</f>
        <v/>
      </c>
      <c r="U89" s="640" t="str">
        <f>IF(T89="","",ROUND(T89/12,2))</f>
        <v/>
      </c>
      <c r="W89" s="25"/>
      <c r="X89" s="353"/>
      <c r="Y89" s="25"/>
    </row>
    <row r="90" spans="1:25" x14ac:dyDescent="0.25">
      <c r="A90" s="19" t="str">
        <f>IF('3C_Zusammenfassung PK'!A95=0,"",'3C_Zusammenfassung PK'!A95)</f>
        <v>FSJ / BFD</v>
      </c>
      <c r="B90" s="60"/>
      <c r="C90" s="61"/>
      <c r="D90" s="62"/>
      <c r="E90" s="636"/>
      <c r="F90" s="63"/>
      <c r="G90" s="23"/>
      <c r="H90" s="22" t="str">
        <f>IF(F90&gt;0,F90+G90,"")</f>
        <v/>
      </c>
      <c r="I90" s="63"/>
      <c r="J90" s="63"/>
      <c r="K90" s="63"/>
      <c r="L90" s="63"/>
      <c r="M90" s="637" t="str">
        <f t="shared" si="24"/>
        <v/>
      </c>
      <c r="N90" s="637" t="str">
        <f>IF(M90="","",ROUND(M90*12,2))</f>
        <v/>
      </c>
      <c r="O90" s="638"/>
      <c r="P90" s="23"/>
      <c r="Q90" s="23"/>
      <c r="R90" s="23"/>
      <c r="S90" s="23"/>
      <c r="T90" s="32" t="str">
        <f>IF(SUM(S90,Q90,N90)&gt;0,SUM(S90,Q90,N90),"")</f>
        <v/>
      </c>
      <c r="U90" s="640" t="str">
        <f>IF(T90="","",ROUND(T90/12,2))</f>
        <v/>
      </c>
      <c r="W90" s="25"/>
      <c r="X90" s="353"/>
      <c r="Y90" s="25"/>
    </row>
    <row r="91" spans="1:25" x14ac:dyDescent="0.25">
      <c r="A91" s="19" t="str">
        <f>IF('3C_Zusammenfassung PK'!A96=0,"",'3C_Zusammenfassung PK'!A96)</f>
        <v>Honorare</v>
      </c>
      <c r="B91" s="60"/>
      <c r="C91" s="61"/>
      <c r="D91" s="62"/>
      <c r="E91" s="636"/>
      <c r="F91" s="63"/>
      <c r="G91" s="23"/>
      <c r="H91" s="22" t="str">
        <f>IF(F91&gt;0,F91+G91,"")</f>
        <v/>
      </c>
      <c r="I91" s="23"/>
      <c r="J91" s="23"/>
      <c r="K91" s="23"/>
      <c r="L91" s="23"/>
      <c r="M91" s="637" t="str">
        <f t="shared" si="24"/>
        <v/>
      </c>
      <c r="N91" s="637" t="str">
        <f>IF(M91="","",ROUND(M91*12,2))</f>
        <v/>
      </c>
      <c r="O91" s="638"/>
      <c r="P91" s="23"/>
      <c r="Q91" s="23"/>
      <c r="R91" s="23"/>
      <c r="S91" s="23"/>
      <c r="T91" s="32" t="str">
        <f>IF(SUM(S91,Q91,N91)&gt;0,SUM(S91,Q91,N91),"")</f>
        <v/>
      </c>
      <c r="U91" s="640" t="str">
        <f>IF(T91="","",ROUND(T91/12,2))</f>
        <v/>
      </c>
      <c r="W91" s="25"/>
      <c r="X91" s="353"/>
      <c r="Y91" s="25"/>
    </row>
    <row r="92" spans="1:25" x14ac:dyDescent="0.25">
      <c r="A92" s="53"/>
      <c r="B92" s="53"/>
      <c r="C92" s="53"/>
      <c r="D92" s="53"/>
      <c r="E92" s="53"/>
      <c r="F92" s="53"/>
      <c r="G92" s="53"/>
      <c r="H92" s="53"/>
      <c r="I92" s="53"/>
      <c r="J92" s="53"/>
      <c r="K92" s="53"/>
      <c r="L92" s="53"/>
      <c r="M92" s="53"/>
      <c r="N92" s="53"/>
      <c r="O92" s="53"/>
      <c r="P92" s="53"/>
      <c r="Q92" s="53"/>
      <c r="R92" s="53"/>
      <c r="S92" s="53"/>
      <c r="T92" s="53"/>
      <c r="U92" s="659"/>
      <c r="W92" s="353"/>
      <c r="X92" s="353"/>
      <c r="Y92" s="353"/>
    </row>
    <row r="93" spans="1:25" x14ac:dyDescent="0.25">
      <c r="A93" s="626" t="s">
        <v>245</v>
      </c>
      <c r="B93" s="53"/>
      <c r="C93" s="53"/>
      <c r="D93" s="53"/>
      <c r="E93" s="53"/>
      <c r="F93" s="53"/>
      <c r="G93" s="53"/>
      <c r="H93" s="53"/>
      <c r="I93" s="53"/>
      <c r="J93" s="53"/>
      <c r="K93" s="53"/>
      <c r="L93" s="53"/>
      <c r="M93" s="53"/>
      <c r="N93" s="53"/>
      <c r="O93" s="53"/>
      <c r="P93" s="53"/>
      <c r="Q93" s="53"/>
      <c r="R93" s="53"/>
      <c r="S93" s="53"/>
      <c r="T93" s="53"/>
      <c r="U93" s="659"/>
      <c r="W93" s="353"/>
      <c r="X93" s="353"/>
      <c r="Y93" s="353"/>
    </row>
    <row r="94" spans="1:25" x14ac:dyDescent="0.25">
      <c r="A94" s="30"/>
      <c r="B94" s="60"/>
      <c r="C94" s="61"/>
      <c r="D94" s="62"/>
      <c r="E94" s="636"/>
      <c r="F94" s="63"/>
      <c r="G94" s="22" t="str">
        <f>IF(F94&gt;0,ROUND(F94*$G$7,2),"")</f>
        <v/>
      </c>
      <c r="H94" s="22" t="str">
        <f>IF(F94&gt;0,F94+G94,"")</f>
        <v/>
      </c>
      <c r="I94" s="63"/>
      <c r="J94" s="63"/>
      <c r="K94" s="63"/>
      <c r="L94" s="63"/>
      <c r="M94" s="637" t="str">
        <f t="shared" ref="M94:M106" si="32">IF(SUM(H94:L94)=0,"",SUM(H94:L94))</f>
        <v/>
      </c>
      <c r="N94" s="637" t="str">
        <f>IF(M94="","",ROUND(M94*12,2))</f>
        <v/>
      </c>
      <c r="O94" s="638"/>
      <c r="P94" s="65"/>
      <c r="Q94" s="32" t="str">
        <f>IF(P94="","",ROUND(P94*M94,2))</f>
        <v/>
      </c>
      <c r="R94" s="64"/>
      <c r="S94" s="32" t="str">
        <f>IF(R94&gt;0,ROUND(N94*R94,2),"")</f>
        <v/>
      </c>
      <c r="T94" s="32" t="str">
        <f>IF(SUM(S94,Q94,N94)&gt;0,SUM(S94,Q94,N94),"")</f>
        <v/>
      </c>
      <c r="U94" s="640" t="str">
        <f>IF(T94="","",ROUND(T94/12,2))</f>
        <v/>
      </c>
      <c r="W94" s="25"/>
      <c r="X94" s="353"/>
      <c r="Y94" s="25"/>
    </row>
    <row r="95" spans="1:25" x14ac:dyDescent="0.25">
      <c r="A95" s="30"/>
      <c r="B95" s="60"/>
      <c r="C95" s="61"/>
      <c r="D95" s="62"/>
      <c r="E95" s="636"/>
      <c r="F95" s="63"/>
      <c r="G95" s="22" t="str">
        <f t="shared" ref="G95:G102" si="33">IF(F95&gt;0,ROUND(F95*$G$7,2),"")</f>
        <v/>
      </c>
      <c r="H95" s="22" t="str">
        <f t="shared" ref="H95:H102" si="34">IF(F95&gt;0,F95+G95,"")</f>
        <v/>
      </c>
      <c r="I95" s="63"/>
      <c r="J95" s="63"/>
      <c r="K95" s="63"/>
      <c r="L95" s="63"/>
      <c r="M95" s="637" t="str">
        <f t="shared" si="32"/>
        <v/>
      </c>
      <c r="N95" s="637" t="str">
        <f t="shared" ref="N95:N102" si="35">IF(M95="","",ROUND(M95*12,2))</f>
        <v/>
      </c>
      <c r="O95" s="638"/>
      <c r="P95" s="65"/>
      <c r="Q95" s="32" t="str">
        <f t="shared" ref="Q95:Q102" si="36">IF(P95="","",ROUND(P95*M95,2))</f>
        <v/>
      </c>
      <c r="R95" s="64"/>
      <c r="S95" s="32" t="str">
        <f t="shared" ref="S95:S102" si="37">IF(R95&gt;0,ROUND(N95*R95,2),"")</f>
        <v/>
      </c>
      <c r="T95" s="32" t="str">
        <f t="shared" ref="T95:T106" si="38">IF(SUM(S95,Q95,N95)&gt;0,SUM(S95,Q95,N95),"")</f>
        <v/>
      </c>
      <c r="U95" s="640" t="str">
        <f t="shared" ref="U95:U106" si="39">IF(T95="","",ROUND(T95/12,2))</f>
        <v/>
      </c>
      <c r="W95" s="25"/>
      <c r="X95" s="353"/>
      <c r="Y95" s="25"/>
    </row>
    <row r="96" spans="1:25" x14ac:dyDescent="0.25">
      <c r="A96" s="30"/>
      <c r="B96" s="60"/>
      <c r="C96" s="61"/>
      <c r="D96" s="62"/>
      <c r="E96" s="636"/>
      <c r="F96" s="63"/>
      <c r="G96" s="22" t="str">
        <f t="shared" si="33"/>
        <v/>
      </c>
      <c r="H96" s="22" t="str">
        <f t="shared" si="34"/>
        <v/>
      </c>
      <c r="I96" s="63"/>
      <c r="J96" s="63"/>
      <c r="K96" s="63"/>
      <c r="L96" s="63"/>
      <c r="M96" s="637" t="str">
        <f t="shared" si="32"/>
        <v/>
      </c>
      <c r="N96" s="637" t="str">
        <f t="shared" si="35"/>
        <v/>
      </c>
      <c r="O96" s="638"/>
      <c r="P96" s="65"/>
      <c r="Q96" s="32" t="str">
        <f t="shared" si="36"/>
        <v/>
      </c>
      <c r="R96" s="64"/>
      <c r="S96" s="32" t="str">
        <f t="shared" si="37"/>
        <v/>
      </c>
      <c r="T96" s="32" t="str">
        <f t="shared" si="38"/>
        <v/>
      </c>
      <c r="U96" s="640" t="str">
        <f t="shared" si="39"/>
        <v/>
      </c>
      <c r="W96" s="25"/>
      <c r="X96" s="353"/>
      <c r="Y96" s="25"/>
    </row>
    <row r="97" spans="1:25" x14ac:dyDescent="0.25">
      <c r="A97" s="30"/>
      <c r="B97" s="60"/>
      <c r="C97" s="61"/>
      <c r="D97" s="62"/>
      <c r="E97" s="636"/>
      <c r="F97" s="63"/>
      <c r="G97" s="22" t="str">
        <f t="shared" si="33"/>
        <v/>
      </c>
      <c r="H97" s="22" t="str">
        <f t="shared" si="34"/>
        <v/>
      </c>
      <c r="I97" s="63"/>
      <c r="J97" s="63"/>
      <c r="K97" s="63"/>
      <c r="L97" s="63"/>
      <c r="M97" s="637" t="str">
        <f t="shared" si="32"/>
        <v/>
      </c>
      <c r="N97" s="637" t="str">
        <f t="shared" si="35"/>
        <v/>
      </c>
      <c r="O97" s="638"/>
      <c r="P97" s="65"/>
      <c r="Q97" s="32" t="str">
        <f t="shared" si="36"/>
        <v/>
      </c>
      <c r="R97" s="64"/>
      <c r="S97" s="32" t="str">
        <f t="shared" si="37"/>
        <v/>
      </c>
      <c r="T97" s="32" t="str">
        <f t="shared" si="38"/>
        <v/>
      </c>
      <c r="U97" s="640" t="str">
        <f t="shared" si="39"/>
        <v/>
      </c>
      <c r="W97" s="25"/>
      <c r="X97" s="353"/>
      <c r="Y97" s="25"/>
    </row>
    <row r="98" spans="1:25" x14ac:dyDescent="0.25">
      <c r="A98" s="30"/>
      <c r="B98" s="60"/>
      <c r="C98" s="61"/>
      <c r="D98" s="62"/>
      <c r="E98" s="636"/>
      <c r="F98" s="63"/>
      <c r="G98" s="22" t="str">
        <f t="shared" si="33"/>
        <v/>
      </c>
      <c r="H98" s="22" t="str">
        <f t="shared" si="34"/>
        <v/>
      </c>
      <c r="I98" s="63"/>
      <c r="J98" s="63"/>
      <c r="K98" s="63"/>
      <c r="L98" s="63"/>
      <c r="M98" s="637" t="str">
        <f t="shared" si="32"/>
        <v/>
      </c>
      <c r="N98" s="637" t="str">
        <f t="shared" si="35"/>
        <v/>
      </c>
      <c r="O98" s="638"/>
      <c r="P98" s="65"/>
      <c r="Q98" s="32" t="str">
        <f t="shared" si="36"/>
        <v/>
      </c>
      <c r="R98" s="64"/>
      <c r="S98" s="32" t="str">
        <f t="shared" si="37"/>
        <v/>
      </c>
      <c r="T98" s="32" t="str">
        <f t="shared" si="38"/>
        <v/>
      </c>
      <c r="U98" s="640" t="str">
        <f t="shared" si="39"/>
        <v/>
      </c>
      <c r="W98" s="25"/>
      <c r="X98" s="353"/>
      <c r="Y98" s="25"/>
    </row>
    <row r="99" spans="1:25" x14ac:dyDescent="0.25">
      <c r="A99" s="30"/>
      <c r="B99" s="60"/>
      <c r="C99" s="61"/>
      <c r="D99" s="62"/>
      <c r="E99" s="636"/>
      <c r="F99" s="63"/>
      <c r="G99" s="22" t="str">
        <f t="shared" si="33"/>
        <v/>
      </c>
      <c r="H99" s="22" t="str">
        <f t="shared" si="34"/>
        <v/>
      </c>
      <c r="I99" s="63"/>
      <c r="J99" s="63"/>
      <c r="K99" s="63"/>
      <c r="L99" s="63"/>
      <c r="M99" s="637" t="str">
        <f t="shared" si="32"/>
        <v/>
      </c>
      <c r="N99" s="637" t="str">
        <f t="shared" si="35"/>
        <v/>
      </c>
      <c r="O99" s="638"/>
      <c r="P99" s="65"/>
      <c r="Q99" s="32" t="str">
        <f t="shared" si="36"/>
        <v/>
      </c>
      <c r="R99" s="64"/>
      <c r="S99" s="32" t="str">
        <f t="shared" si="37"/>
        <v/>
      </c>
      <c r="T99" s="32" t="str">
        <f t="shared" si="38"/>
        <v/>
      </c>
      <c r="U99" s="640" t="str">
        <f t="shared" si="39"/>
        <v/>
      </c>
      <c r="W99" s="25"/>
      <c r="X99" s="353"/>
      <c r="Y99" s="25"/>
    </row>
    <row r="100" spans="1:25" x14ac:dyDescent="0.25">
      <c r="A100" s="30"/>
      <c r="B100" s="60"/>
      <c r="C100" s="61"/>
      <c r="D100" s="62"/>
      <c r="E100" s="636"/>
      <c r="F100" s="63"/>
      <c r="G100" s="22" t="str">
        <f t="shared" si="33"/>
        <v/>
      </c>
      <c r="H100" s="22" t="str">
        <f t="shared" si="34"/>
        <v/>
      </c>
      <c r="I100" s="63"/>
      <c r="J100" s="63"/>
      <c r="K100" s="63"/>
      <c r="L100" s="63"/>
      <c r="M100" s="637" t="str">
        <f t="shared" si="32"/>
        <v/>
      </c>
      <c r="N100" s="637" t="str">
        <f t="shared" si="35"/>
        <v/>
      </c>
      <c r="O100" s="638"/>
      <c r="P100" s="65"/>
      <c r="Q100" s="32" t="str">
        <f t="shared" si="36"/>
        <v/>
      </c>
      <c r="R100" s="64"/>
      <c r="S100" s="32" t="str">
        <f t="shared" si="37"/>
        <v/>
      </c>
      <c r="T100" s="32" t="str">
        <f t="shared" si="38"/>
        <v/>
      </c>
      <c r="U100" s="640" t="str">
        <f t="shared" si="39"/>
        <v/>
      </c>
      <c r="W100" s="25"/>
      <c r="X100" s="353"/>
      <c r="Y100" s="25"/>
    </row>
    <row r="101" spans="1:25" x14ac:dyDescent="0.25">
      <c r="A101" s="30"/>
      <c r="B101" s="60"/>
      <c r="C101" s="61"/>
      <c r="D101" s="62"/>
      <c r="E101" s="636"/>
      <c r="F101" s="63"/>
      <c r="G101" s="22" t="str">
        <f t="shared" si="33"/>
        <v/>
      </c>
      <c r="H101" s="22" t="str">
        <f t="shared" si="34"/>
        <v/>
      </c>
      <c r="I101" s="63"/>
      <c r="J101" s="63"/>
      <c r="K101" s="63"/>
      <c r="L101" s="63"/>
      <c r="M101" s="637" t="str">
        <f t="shared" si="32"/>
        <v/>
      </c>
      <c r="N101" s="637" t="str">
        <f t="shared" si="35"/>
        <v/>
      </c>
      <c r="O101" s="638"/>
      <c r="P101" s="65"/>
      <c r="Q101" s="32" t="str">
        <f t="shared" si="36"/>
        <v/>
      </c>
      <c r="R101" s="64"/>
      <c r="S101" s="32" t="str">
        <f t="shared" si="37"/>
        <v/>
      </c>
      <c r="T101" s="32" t="str">
        <f t="shared" si="38"/>
        <v/>
      </c>
      <c r="U101" s="640" t="str">
        <f t="shared" si="39"/>
        <v/>
      </c>
      <c r="W101" s="25"/>
      <c r="X101" s="353"/>
      <c r="Y101" s="25"/>
    </row>
    <row r="102" spans="1:25" x14ac:dyDescent="0.25">
      <c r="A102" s="30"/>
      <c r="B102" s="60"/>
      <c r="C102" s="61"/>
      <c r="D102" s="62"/>
      <c r="E102" s="636"/>
      <c r="F102" s="63"/>
      <c r="G102" s="22" t="str">
        <f t="shared" si="33"/>
        <v/>
      </c>
      <c r="H102" s="22" t="str">
        <f t="shared" si="34"/>
        <v/>
      </c>
      <c r="I102" s="63"/>
      <c r="J102" s="63"/>
      <c r="K102" s="63"/>
      <c r="L102" s="63"/>
      <c r="M102" s="637" t="str">
        <f t="shared" si="32"/>
        <v/>
      </c>
      <c r="N102" s="637" t="str">
        <f t="shared" si="35"/>
        <v/>
      </c>
      <c r="O102" s="638"/>
      <c r="P102" s="65"/>
      <c r="Q102" s="32" t="str">
        <f t="shared" si="36"/>
        <v/>
      </c>
      <c r="R102" s="64"/>
      <c r="S102" s="32" t="str">
        <f t="shared" si="37"/>
        <v/>
      </c>
      <c r="T102" s="32" t="str">
        <f t="shared" si="38"/>
        <v/>
      </c>
      <c r="U102" s="640" t="str">
        <f t="shared" si="39"/>
        <v/>
      </c>
      <c r="W102" s="25"/>
      <c r="X102" s="353"/>
      <c r="Y102" s="25"/>
    </row>
    <row r="103" spans="1:25" x14ac:dyDescent="0.25">
      <c r="A103" s="19" t="str">
        <f>IF('3C_Zusammenfassung PK'!A109=0,"",'3C_Zusammenfassung PK'!A109)</f>
        <v>Praktikant:innen</v>
      </c>
      <c r="B103" s="60"/>
      <c r="C103" s="61"/>
      <c r="D103" s="62"/>
      <c r="E103" s="636"/>
      <c r="F103" s="63"/>
      <c r="G103" s="22" t="str">
        <f t="shared" ref="G103:G104" si="40">IF(F103&gt;0,ROUND(F103*$G$7,2),"")</f>
        <v/>
      </c>
      <c r="H103" s="22" t="str">
        <f>IF(F103&gt;0,F103+G103,"")</f>
        <v/>
      </c>
      <c r="I103" s="63"/>
      <c r="J103" s="63"/>
      <c r="K103" s="63"/>
      <c r="L103" s="63"/>
      <c r="M103" s="637" t="str">
        <f t="shared" si="32"/>
        <v/>
      </c>
      <c r="N103" s="637" t="str">
        <f>IF(M103="","",ROUND(M103*12,2))</f>
        <v/>
      </c>
      <c r="O103" s="638"/>
      <c r="P103" s="65"/>
      <c r="Q103" s="32" t="str">
        <f>IF(P103="","",ROUND(P103*M103,2))</f>
        <v/>
      </c>
      <c r="R103" s="64"/>
      <c r="S103" s="32" t="str">
        <f>IF(R103&gt;0,ROUND(N103*R103,2),"")</f>
        <v/>
      </c>
      <c r="T103" s="32" t="str">
        <f t="shared" si="38"/>
        <v/>
      </c>
      <c r="U103" s="640" t="str">
        <f t="shared" si="39"/>
        <v/>
      </c>
      <c r="W103" s="25"/>
      <c r="X103" s="353"/>
      <c r="Y103" s="25"/>
    </row>
    <row r="104" spans="1:25" x14ac:dyDescent="0.25">
      <c r="A104" s="19" t="str">
        <f>IF('3C_Zusammenfassung PK'!A110=0,"",'3C_Zusammenfassung PK'!A110)</f>
        <v>FSJ / BFD</v>
      </c>
      <c r="B104" s="60"/>
      <c r="C104" s="61"/>
      <c r="D104" s="62"/>
      <c r="E104" s="636"/>
      <c r="F104" s="63"/>
      <c r="G104" s="22" t="str">
        <f t="shared" si="40"/>
        <v/>
      </c>
      <c r="H104" s="22" t="str">
        <f>IF(F104&gt;0,F104+G104,"")</f>
        <v/>
      </c>
      <c r="I104" s="63"/>
      <c r="J104" s="63"/>
      <c r="K104" s="63"/>
      <c r="L104" s="63"/>
      <c r="M104" s="637" t="str">
        <f t="shared" si="32"/>
        <v/>
      </c>
      <c r="N104" s="637" t="str">
        <f>IF(M104="","",ROUND(M104*12,2))</f>
        <v/>
      </c>
      <c r="O104" s="638"/>
      <c r="P104" s="65"/>
      <c r="Q104" s="32" t="str">
        <f>IF(P104="","",ROUND(P104*M104,2))</f>
        <v/>
      </c>
      <c r="R104" s="64"/>
      <c r="S104" s="32" t="str">
        <f>IF(R104&gt;0,ROUND(N104*R104,2),"")</f>
        <v/>
      </c>
      <c r="T104" s="32" t="str">
        <f t="shared" si="38"/>
        <v/>
      </c>
      <c r="U104" s="640" t="str">
        <f t="shared" si="39"/>
        <v/>
      </c>
      <c r="W104" s="25"/>
      <c r="X104" s="353"/>
      <c r="Y104" s="25"/>
    </row>
    <row r="105" spans="1:25" x14ac:dyDescent="0.25">
      <c r="A105" s="19" t="str">
        <f>IF('3C_Zusammenfassung PK'!A111=0,"",'3C_Zusammenfassung PK'!A111)</f>
        <v>MiniJob</v>
      </c>
      <c r="B105" s="60"/>
      <c r="C105" s="61"/>
      <c r="D105" s="62"/>
      <c r="E105" s="636"/>
      <c r="F105" s="63"/>
      <c r="G105" s="23"/>
      <c r="H105" s="22" t="str">
        <f>IF(F105&gt;0,F105+G105,"")</f>
        <v/>
      </c>
      <c r="I105" s="63"/>
      <c r="J105" s="63"/>
      <c r="K105" s="63"/>
      <c r="L105" s="63"/>
      <c r="M105" s="637" t="str">
        <f t="shared" si="32"/>
        <v/>
      </c>
      <c r="N105" s="637" t="str">
        <f>IF(M105="","",ROUND(M105*12,2))</f>
        <v/>
      </c>
      <c r="O105" s="638"/>
      <c r="P105" s="23"/>
      <c r="Q105" s="23"/>
      <c r="R105" s="23"/>
      <c r="S105" s="23"/>
      <c r="T105" s="32" t="str">
        <f t="shared" si="38"/>
        <v/>
      </c>
      <c r="U105" s="640" t="str">
        <f t="shared" si="39"/>
        <v/>
      </c>
      <c r="W105" s="25"/>
      <c r="X105" s="353"/>
      <c r="Y105" s="25"/>
    </row>
    <row r="106" spans="1:25" x14ac:dyDescent="0.25">
      <c r="A106" s="19" t="str">
        <f>IF('3C_Zusammenfassung PK'!A112=0,"",'3C_Zusammenfassung PK'!A112)</f>
        <v>Honorare</v>
      </c>
      <c r="B106" s="60"/>
      <c r="C106" s="61"/>
      <c r="D106" s="62"/>
      <c r="E106" s="636"/>
      <c r="F106" s="63"/>
      <c r="G106" s="23"/>
      <c r="H106" s="22" t="str">
        <f>IF(F106&gt;0,F106+G106,"")</f>
        <v/>
      </c>
      <c r="I106" s="23"/>
      <c r="J106" s="23"/>
      <c r="K106" s="23"/>
      <c r="L106" s="23"/>
      <c r="M106" s="637" t="str">
        <f t="shared" si="32"/>
        <v/>
      </c>
      <c r="N106" s="637" t="str">
        <f>IF(M106="","",ROUND(M106*12,2))</f>
        <v/>
      </c>
      <c r="O106" s="638"/>
      <c r="P106" s="23"/>
      <c r="Q106" s="23"/>
      <c r="R106" s="23"/>
      <c r="S106" s="23"/>
      <c r="T106" s="32" t="str">
        <f t="shared" si="38"/>
        <v/>
      </c>
      <c r="U106" s="640" t="str">
        <f t="shared" si="39"/>
        <v/>
      </c>
      <c r="W106" s="25"/>
      <c r="X106" s="353"/>
      <c r="Y106" s="25"/>
    </row>
  </sheetData>
  <sheetProtection algorithmName="SHA-512" hashValue="of0Q1q+nLP73iEVOjCVq4Zhbg/R5fNXqgFsIUhtU39xfDotECLcTmNBoTHnsPJWckwnWTIMBPsmUXZXSI42GIw==" saltValue="TFzsCCTiA8Fexz0YITqwZg==" spinCount="100000" sheet="1" objects="1" scenarios="1"/>
  <mergeCells count="19">
    <mergeCell ref="D6:D7"/>
    <mergeCell ref="F6:F7"/>
    <mergeCell ref="B1:C1"/>
    <mergeCell ref="W6:W7"/>
    <mergeCell ref="Y6:Y7"/>
    <mergeCell ref="A2:Y2"/>
    <mergeCell ref="P6:Q6"/>
    <mergeCell ref="R6:S6"/>
    <mergeCell ref="T6:T7"/>
    <mergeCell ref="U6:U7"/>
    <mergeCell ref="I6:I7"/>
    <mergeCell ref="J6:J7"/>
    <mergeCell ref="K6:K7"/>
    <mergeCell ref="M6:M7"/>
    <mergeCell ref="N6:N7"/>
    <mergeCell ref="H6:H7"/>
    <mergeCell ref="A6:A7"/>
    <mergeCell ref="B6:B7"/>
    <mergeCell ref="C6:C7"/>
  </mergeCells>
  <dataValidations count="1">
    <dataValidation type="list" allowBlank="1" showInputMessage="1" showErrorMessage="1" sqref="B44" xr:uid="{00000000-0002-0000-0200-000000000000}">
      <formula1>"ja, nein"</formula1>
    </dataValidation>
  </dataValidations>
  <pageMargins left="0.70866141732283472" right="0.70866141732283472" top="0.78740157480314965" bottom="0.78740157480314965" header="0.31496062992125984" footer="0.31496062992125984"/>
  <pageSetup paperSize="9" scale="40" fitToHeight="2" orientation="landscape" horizontalDpi="0" verticalDpi="0" r:id="rId1"/>
  <headerFooter>
    <oddHeader>&amp;LKalkulation WfbM / ALA_3A_PK_Arbeitnehmerbrutto</oddHeader>
  </headerFooter>
  <rowBreaks count="1" manualBreakCount="1">
    <brk id="77"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6"/>
  <dimension ref="A1:AI102"/>
  <sheetViews>
    <sheetView zoomScale="80" zoomScaleNormal="80" workbookViewId="0">
      <pane xSplit="1" ySplit="4" topLeftCell="B68" activePane="bottomRight" state="frozen"/>
      <selection pane="topRight" activeCell="B1" sqref="B1"/>
      <selection pane="bottomLeft" activeCell="A5" sqref="A5"/>
      <selection pane="bottomRight" activeCell="N89" activeCellId="25" sqref="C4 G7:G37 I7:I37 L7:L39 N7:O39 T8:T15 T20 T24:T29 T31:T34 Y24 G42:G52 I42:I52 L42:L53 N42:O53 G56:G69 I56:I69 L56:L71 N56:O71 G74:G84 I74:I84 L74:L86 N74:O86 G89:G100 I89:I100 L89:L101 N89:O101"/>
    </sheetView>
  </sheetViews>
  <sheetFormatPr baseColWidth="10" defaultColWidth="11.5546875" defaultRowHeight="13.8" x14ac:dyDescent="0.25"/>
  <cols>
    <col min="1" max="1" width="61.88671875" style="256" bestFit="1" customWidth="1"/>
    <col min="2" max="2" width="12.6640625" style="256" customWidth="1"/>
    <col min="3" max="3" width="11.5546875" style="256"/>
    <col min="4" max="4" width="13" style="256" bestFit="1" customWidth="1"/>
    <col min="5" max="9" width="11.5546875" style="256"/>
    <col min="10" max="10" width="12.21875" style="256" customWidth="1"/>
    <col min="11" max="11" width="2.33203125" style="256" customWidth="1"/>
    <col min="12" max="12" width="16.33203125" style="256" customWidth="1"/>
    <col min="13" max="13" width="2.21875" style="256" customWidth="1"/>
    <col min="14" max="14" width="14.5546875" style="256" customWidth="1"/>
    <col min="15" max="15" width="17.77734375" style="256" customWidth="1"/>
    <col min="16" max="16" width="2.88671875" style="256" customWidth="1"/>
    <col min="17" max="17" width="19" style="256" customWidth="1"/>
    <col min="18" max="18" width="11.5546875" style="256"/>
    <col min="19" max="19" width="30.77734375" style="256" bestFit="1" customWidth="1"/>
    <col min="20" max="16384" width="11.5546875" style="256"/>
  </cols>
  <sheetData>
    <row r="1" spans="1:35" ht="14.4" thickBot="1" x14ac:dyDescent="0.3">
      <c r="A1" s="257" t="str">
        <f>'1_Stammdatenblatt'!A1</f>
        <v xml:space="preserve">Version vom </v>
      </c>
      <c r="B1" s="956">
        <f>'1_Stammdatenblatt'!B1</f>
        <v>45231</v>
      </c>
      <c r="C1" s="956"/>
      <c r="D1" s="604"/>
      <c r="E1" s="604"/>
      <c r="F1" s="604"/>
      <c r="H1" s="604"/>
      <c r="I1" s="604"/>
    </row>
    <row r="2" spans="1:35" ht="16.2" thickBot="1" x14ac:dyDescent="0.3">
      <c r="A2" s="938" t="s">
        <v>331</v>
      </c>
      <c r="B2" s="939"/>
      <c r="C2" s="939"/>
      <c r="D2" s="939"/>
      <c r="E2" s="939"/>
      <c r="F2" s="939"/>
      <c r="G2" s="939"/>
      <c r="H2" s="939"/>
      <c r="I2" s="939"/>
      <c r="J2" s="939"/>
      <c r="K2" s="939"/>
      <c r="L2" s="939"/>
      <c r="M2" s="939"/>
      <c r="N2" s="939"/>
      <c r="O2" s="939"/>
      <c r="P2" s="939"/>
      <c r="Q2" s="939"/>
      <c r="R2" s="939"/>
      <c r="S2" s="939"/>
      <c r="T2" s="939"/>
      <c r="U2" s="939"/>
      <c r="V2" s="939"/>
      <c r="W2" s="939"/>
      <c r="X2" s="939"/>
      <c r="Y2" s="940"/>
      <c r="Z2" s="97"/>
      <c r="AA2" s="97"/>
      <c r="AB2" s="97"/>
      <c r="AC2" s="97"/>
      <c r="AD2" s="97"/>
      <c r="AE2" s="97"/>
      <c r="AF2" s="97"/>
      <c r="AG2" s="97"/>
      <c r="AH2" s="97"/>
      <c r="AI2" s="97"/>
    </row>
    <row r="3" spans="1:35" ht="52.8" x14ac:dyDescent="0.25">
      <c r="A3" s="950" t="s">
        <v>18</v>
      </c>
      <c r="B3" s="950" t="s">
        <v>32</v>
      </c>
      <c r="C3" s="663" t="s">
        <v>35</v>
      </c>
      <c r="D3" s="664" t="s">
        <v>36</v>
      </c>
      <c r="E3" s="957" t="s">
        <v>37</v>
      </c>
      <c r="F3" s="957"/>
      <c r="G3" s="958" t="s">
        <v>330</v>
      </c>
      <c r="H3" s="959"/>
      <c r="I3" s="960"/>
      <c r="J3" s="950" t="s">
        <v>38</v>
      </c>
      <c r="K3" s="615"/>
      <c r="L3" s="961" t="s">
        <v>233</v>
      </c>
      <c r="M3" s="615"/>
      <c r="N3" s="963" t="s">
        <v>253</v>
      </c>
      <c r="O3" s="964"/>
      <c r="P3" s="665"/>
      <c r="Q3" s="965" t="s">
        <v>282</v>
      </c>
      <c r="R3" s="666"/>
      <c r="S3" s="353"/>
      <c r="T3" s="353"/>
      <c r="U3" s="353"/>
      <c r="V3" s="353"/>
      <c r="W3" s="353"/>
      <c r="X3" s="353"/>
      <c r="Y3" s="353"/>
    </row>
    <row r="4" spans="1:35" ht="54" customHeight="1" x14ac:dyDescent="0.25">
      <c r="A4" s="941"/>
      <c r="B4" s="941"/>
      <c r="C4" s="679">
        <v>0.3</v>
      </c>
      <c r="D4" s="667">
        <f>T16</f>
        <v>0.20065</v>
      </c>
      <c r="E4" s="668" t="s">
        <v>39</v>
      </c>
      <c r="F4" s="668" t="s">
        <v>34</v>
      </c>
      <c r="G4" s="668" t="s">
        <v>39</v>
      </c>
      <c r="H4" s="668" t="s">
        <v>34</v>
      </c>
      <c r="I4" s="669" t="s">
        <v>40</v>
      </c>
      <c r="J4" s="941"/>
      <c r="K4" s="615"/>
      <c r="L4" s="962"/>
      <c r="M4" s="615"/>
      <c r="N4" s="670" t="s">
        <v>236</v>
      </c>
      <c r="O4" s="670" t="s">
        <v>235</v>
      </c>
      <c r="P4" s="671"/>
      <c r="Q4" s="966"/>
      <c r="R4" s="672"/>
      <c r="S4" s="353"/>
      <c r="T4" s="353"/>
      <c r="U4" s="353"/>
      <c r="V4" s="353"/>
      <c r="W4" s="353"/>
      <c r="X4" s="353"/>
      <c r="Y4" s="353"/>
    </row>
    <row r="5" spans="1:35" ht="5.4" customHeight="1" x14ac:dyDescent="0.25">
      <c r="A5" s="353"/>
      <c r="B5" s="353"/>
      <c r="C5" s="353"/>
      <c r="D5" s="353"/>
      <c r="E5" s="353"/>
      <c r="F5" s="353"/>
      <c r="G5" s="353"/>
      <c r="H5" s="353"/>
      <c r="I5" s="353"/>
      <c r="J5" s="353"/>
      <c r="K5" s="353"/>
      <c r="L5" s="353"/>
      <c r="M5" s="353"/>
      <c r="N5" s="353"/>
      <c r="O5" s="353"/>
      <c r="P5" s="353"/>
      <c r="Q5" s="353"/>
      <c r="R5" s="666"/>
      <c r="S5" s="353"/>
      <c r="T5" s="353"/>
      <c r="U5" s="353"/>
      <c r="V5" s="353"/>
      <c r="W5" s="353"/>
      <c r="X5" s="353"/>
      <c r="Y5" s="353"/>
    </row>
    <row r="6" spans="1:35" x14ac:dyDescent="0.25">
      <c r="A6" s="673" t="s">
        <v>246</v>
      </c>
      <c r="B6" s="31"/>
      <c r="C6" s="31"/>
      <c r="D6" s="31"/>
      <c r="E6" s="31"/>
      <c r="F6" s="31"/>
      <c r="G6" s="31"/>
      <c r="H6" s="31"/>
      <c r="I6" s="31"/>
      <c r="J6" s="31"/>
      <c r="K6" s="31"/>
      <c r="L6" s="353"/>
      <c r="M6" s="31"/>
      <c r="N6" s="353"/>
      <c r="O6" s="353"/>
      <c r="P6" s="353"/>
      <c r="Q6" s="674"/>
      <c r="R6" s="353"/>
      <c r="S6" s="353"/>
      <c r="T6" s="353"/>
      <c r="U6" s="353"/>
      <c r="V6" s="353"/>
      <c r="W6" s="353"/>
      <c r="X6" s="353"/>
      <c r="Y6" s="353"/>
    </row>
    <row r="7" spans="1:35" x14ac:dyDescent="0.25">
      <c r="A7" s="19" t="str">
        <f>IF('3C_Zusammenfassung PK'!A13=0,"",'3C_Zusammenfassung PK'!A13)</f>
        <v/>
      </c>
      <c r="B7" s="32" t="str">
        <f>IF(A7="","",'3A_PK Arbeitnehmerbrutto'!T10)</f>
        <v/>
      </c>
      <c r="C7" s="23"/>
      <c r="D7" s="32" t="str">
        <f t="shared" ref="D7:D36" si="0">IF(B7="","",ROUND($B7*D$4,2))</f>
        <v/>
      </c>
      <c r="E7" s="33" t="str">
        <f>IF(B7="","",IF($T$24=0,"",('3A_PK Arbeitnehmerbrutto'!U10*$T$24+IF('3A_PK Arbeitnehmerbrutto'!U10*$T$24&gt;=$T$25+$T$26,$T$26,IF('3A_PK Arbeitnehmerbrutto'!U10*$T$24-$T$25&lt;=0,0,'3A_PK Arbeitnehmerbrutto'!U10*$T$24-$T$25))*$T$31+IF('3A_PK Arbeitnehmerbrutto'!U10*$T$24&gt;=$T$25+$T$26,$T$26,IF('3A_PK Arbeitnehmerbrutto'!U10*$T$24-$T$25&lt;=0,0,'3A_PK Arbeitnehmerbrutto'!U10*$T$24-$T$25))*$T$31*$T$32+IF('3A_PK Arbeitnehmerbrutto'!U10*$T$24&gt;=$T$25+$T$26,$T$26,IF('3A_PK Arbeitnehmerbrutto'!U10*$T$24-$T$25&lt;=0,0,'3A_PK Arbeitnehmerbrutto'!U10*$T$24-$T$25))*$T$31*$T$33+IF('3A_PK Arbeitnehmerbrutto'!U10*$T$24&gt;=$T$27,('3A_PK Arbeitnehmerbrutto'!U10*$T$24-$T$27+$T$27/$T$24*$T$28-$T$29)*$T$16,('3A_PK Arbeitnehmerbrutto'!U10*$T$24/$T$24*$T$28-$T$29)*$T$16)+'3A_PK Arbeitnehmerbrutto'!U10*$T$34)/'3A_PK Arbeitnehmerbrutto'!U10))</f>
        <v/>
      </c>
      <c r="F7" s="32" t="str">
        <f t="shared" ref="F7:F37" si="1">IF(E7="","",ROUND(B7*E7,2))</f>
        <v/>
      </c>
      <c r="G7" s="72"/>
      <c r="H7" s="34" t="str">
        <f t="shared" ref="H7:H37" si="2">IF(G7&gt;0,ROUND(B7*G7,2),"")</f>
        <v/>
      </c>
      <c r="I7" s="25"/>
      <c r="J7" s="34" t="str">
        <f t="shared" ref="J7:J39" si="3">IF(B7="","",IF(K7="nur eine Option zur Altersversorg. möglich","FEHLER",SUM(B7,C7,D7,F7,H7,I7)))</f>
        <v/>
      </c>
      <c r="K7" s="35" t="str">
        <f>IF(COUNT(F7,G7,I7)&gt;1,"nur eine Option zur Altersversorg. möglich","")</f>
        <v/>
      </c>
      <c r="L7" s="25"/>
      <c r="M7" s="35"/>
      <c r="N7" s="25"/>
      <c r="O7" s="25"/>
      <c r="P7" s="353"/>
      <c r="Q7" s="675" t="str">
        <f>IF(B7="","",J7+N7)</f>
        <v/>
      </c>
      <c r="R7" s="353"/>
      <c r="S7" s="103" t="s">
        <v>90</v>
      </c>
      <c r="T7" s="103"/>
      <c r="U7" s="36"/>
      <c r="V7" s="353"/>
      <c r="W7" s="353"/>
      <c r="X7" s="353"/>
      <c r="Y7" s="353"/>
    </row>
    <row r="8" spans="1:35" x14ac:dyDescent="0.25">
      <c r="A8" s="19" t="str">
        <f>IF('3C_Zusammenfassung PK'!A14=0,"",'3C_Zusammenfassung PK'!A14)</f>
        <v/>
      </c>
      <c r="B8" s="32" t="str">
        <f>IF(A8="","",'3A_PK Arbeitnehmerbrutto'!T11)</f>
        <v/>
      </c>
      <c r="C8" s="23"/>
      <c r="D8" s="32" t="str">
        <f t="shared" si="0"/>
        <v/>
      </c>
      <c r="E8" s="33" t="str">
        <f>IF(B8="","",IF($T$24=0,"",('3A_PK Arbeitnehmerbrutto'!U11*$T$24+IF('3A_PK Arbeitnehmerbrutto'!U11*$T$24&gt;=$T$25+$T$26,$T$26,IF('3A_PK Arbeitnehmerbrutto'!U11*$T$24-$T$25&lt;=0,0,'3A_PK Arbeitnehmerbrutto'!U11*$T$24-$T$25))*$T$31+IF('3A_PK Arbeitnehmerbrutto'!U11*$T$24&gt;=$T$25+$T$26,$T$26,IF('3A_PK Arbeitnehmerbrutto'!U11*$T$24-$T$25&lt;=0,0,'3A_PK Arbeitnehmerbrutto'!U11*$T$24-$T$25))*$T$31*$T$32+IF('3A_PK Arbeitnehmerbrutto'!U11*$T$24&gt;=$T$25+$T$26,$T$26,IF('3A_PK Arbeitnehmerbrutto'!U11*$T$24-$T$25&lt;=0,0,'3A_PK Arbeitnehmerbrutto'!U11*$T$24-$T$25))*$T$31*$T$33+IF('3A_PK Arbeitnehmerbrutto'!U11*$T$24&gt;=$T$27,('3A_PK Arbeitnehmerbrutto'!U11*$T$24-$T$27+$T$27/$T$24*$T$28-$T$29)*$T$16,('3A_PK Arbeitnehmerbrutto'!U11*$T$24/$T$24*$T$28-$T$29)*$T$16)+'3A_PK Arbeitnehmerbrutto'!U11*$T$34)/'3A_PK Arbeitnehmerbrutto'!U11))</f>
        <v/>
      </c>
      <c r="F8" s="32" t="str">
        <f t="shared" si="1"/>
        <v/>
      </c>
      <c r="G8" s="72"/>
      <c r="H8" s="34" t="str">
        <f t="shared" si="2"/>
        <v/>
      </c>
      <c r="I8" s="25"/>
      <c r="J8" s="34" t="str">
        <f t="shared" si="3"/>
        <v/>
      </c>
      <c r="K8" s="35" t="str">
        <f t="shared" ref="K8:K39" si="4">IF(COUNT(F8,G8,I8)&gt;1,"nur eine Option zur Altersversorg. möglich","")</f>
        <v/>
      </c>
      <c r="L8" s="25"/>
      <c r="M8" s="35"/>
      <c r="N8" s="25"/>
      <c r="O8" s="25"/>
      <c r="P8" s="353"/>
      <c r="Q8" s="675" t="str">
        <f t="shared" ref="Q8:Q39" si="5">IF(B8="","",J8+N8)</f>
        <v/>
      </c>
      <c r="R8" s="353"/>
      <c r="S8" s="37" t="s">
        <v>91</v>
      </c>
      <c r="T8" s="73">
        <v>9.2999999999999999E-2</v>
      </c>
      <c r="U8" s="35"/>
      <c r="V8" s="353"/>
      <c r="W8" s="353"/>
      <c r="X8" s="353"/>
      <c r="Y8" s="353"/>
    </row>
    <row r="9" spans="1:35" x14ac:dyDescent="0.25">
      <c r="A9" s="19" t="str">
        <f>IF('3C_Zusammenfassung PK'!A15=0,"",'3C_Zusammenfassung PK'!A15)</f>
        <v/>
      </c>
      <c r="B9" s="32" t="str">
        <f>IF(A9="","",'3A_PK Arbeitnehmerbrutto'!T12)</f>
        <v/>
      </c>
      <c r="C9" s="23"/>
      <c r="D9" s="32" t="str">
        <f t="shared" si="0"/>
        <v/>
      </c>
      <c r="E9" s="33" t="str">
        <f>IF(B9="","",IF($T$24=0,"",('3A_PK Arbeitnehmerbrutto'!U12*$T$24+IF('3A_PK Arbeitnehmerbrutto'!U12*$T$24&gt;=$T$25+$T$26,$T$26,IF('3A_PK Arbeitnehmerbrutto'!U12*$T$24-$T$25&lt;=0,0,'3A_PK Arbeitnehmerbrutto'!U12*$T$24-$T$25))*$T$31+IF('3A_PK Arbeitnehmerbrutto'!U12*$T$24&gt;=$T$25+$T$26,$T$26,IF('3A_PK Arbeitnehmerbrutto'!U12*$T$24-$T$25&lt;=0,0,'3A_PK Arbeitnehmerbrutto'!U12*$T$24-$T$25))*$T$31*$T$32+IF('3A_PK Arbeitnehmerbrutto'!U12*$T$24&gt;=$T$25+$T$26,$T$26,IF('3A_PK Arbeitnehmerbrutto'!U12*$T$24-$T$25&lt;=0,0,'3A_PK Arbeitnehmerbrutto'!U12*$T$24-$T$25))*$T$31*$T$33+IF('3A_PK Arbeitnehmerbrutto'!U12*$T$24&gt;=$T$27,('3A_PK Arbeitnehmerbrutto'!U12*$T$24-$T$27+$T$27/$T$24*$T$28-$T$29)*$T$16,('3A_PK Arbeitnehmerbrutto'!U12*$T$24/$T$24*$T$28-$T$29)*$T$16)+'3A_PK Arbeitnehmerbrutto'!U12*$T$34)/'3A_PK Arbeitnehmerbrutto'!U12))</f>
        <v/>
      </c>
      <c r="F9" s="32" t="str">
        <f t="shared" si="1"/>
        <v/>
      </c>
      <c r="G9" s="72"/>
      <c r="H9" s="34" t="str">
        <f t="shared" si="2"/>
        <v/>
      </c>
      <c r="I9" s="25"/>
      <c r="J9" s="34" t="str">
        <f t="shared" si="3"/>
        <v/>
      </c>
      <c r="K9" s="35"/>
      <c r="L9" s="25"/>
      <c r="M9" s="35"/>
      <c r="N9" s="25"/>
      <c r="O9" s="25"/>
      <c r="P9" s="353"/>
      <c r="Q9" s="675" t="str">
        <f t="shared" si="5"/>
        <v/>
      </c>
      <c r="R9" s="353"/>
      <c r="S9" s="37" t="s">
        <v>92</v>
      </c>
      <c r="T9" s="73">
        <v>7.2999999999999995E-2</v>
      </c>
      <c r="U9" s="36"/>
      <c r="V9" s="353"/>
      <c r="W9" s="353"/>
      <c r="X9" s="353"/>
      <c r="Y9" s="353"/>
    </row>
    <row r="10" spans="1:35" x14ac:dyDescent="0.25">
      <c r="A10" s="19" t="str">
        <f>IF('3C_Zusammenfassung PK'!A16=0,"",'3C_Zusammenfassung PK'!A16)</f>
        <v/>
      </c>
      <c r="B10" s="32" t="str">
        <f>IF(A10="","",'3A_PK Arbeitnehmerbrutto'!T13)</f>
        <v/>
      </c>
      <c r="C10" s="23"/>
      <c r="D10" s="32" t="str">
        <f t="shared" si="0"/>
        <v/>
      </c>
      <c r="E10" s="33" t="str">
        <f>IF(B10="","",IF($T$24=0,"",('3A_PK Arbeitnehmerbrutto'!U13*$T$24+IF('3A_PK Arbeitnehmerbrutto'!U13*$T$24&gt;=$T$25+$T$26,$T$26,IF('3A_PK Arbeitnehmerbrutto'!U13*$T$24-$T$25&lt;=0,0,'3A_PK Arbeitnehmerbrutto'!U13*$T$24-$T$25))*$T$31+IF('3A_PK Arbeitnehmerbrutto'!U13*$T$24&gt;=$T$25+$T$26,$T$26,IF('3A_PK Arbeitnehmerbrutto'!U13*$T$24-$T$25&lt;=0,0,'3A_PK Arbeitnehmerbrutto'!U13*$T$24-$T$25))*$T$31*$T$32+IF('3A_PK Arbeitnehmerbrutto'!U13*$T$24&gt;=$T$25+$T$26,$T$26,IF('3A_PK Arbeitnehmerbrutto'!U13*$T$24-$T$25&lt;=0,0,'3A_PK Arbeitnehmerbrutto'!U13*$T$24-$T$25))*$T$31*$T$33+IF('3A_PK Arbeitnehmerbrutto'!U13*$T$24&gt;=$T$27,('3A_PK Arbeitnehmerbrutto'!U13*$T$24-$T$27+$T$27/$T$24*$T$28-$T$29)*$T$16,('3A_PK Arbeitnehmerbrutto'!U13*$T$24/$T$24*$T$28-$T$29)*$T$16)+'3A_PK Arbeitnehmerbrutto'!U13*$T$34)/'3A_PK Arbeitnehmerbrutto'!U13))</f>
        <v/>
      </c>
      <c r="F10" s="32" t="str">
        <f t="shared" si="1"/>
        <v/>
      </c>
      <c r="G10" s="72"/>
      <c r="H10" s="34" t="str">
        <f t="shared" si="2"/>
        <v/>
      </c>
      <c r="I10" s="25"/>
      <c r="J10" s="34" t="str">
        <f t="shared" si="3"/>
        <v/>
      </c>
      <c r="K10" s="35"/>
      <c r="L10" s="25"/>
      <c r="M10" s="35"/>
      <c r="N10" s="25"/>
      <c r="O10" s="25"/>
      <c r="P10" s="353"/>
      <c r="Q10" s="675" t="str">
        <f t="shared" si="5"/>
        <v/>
      </c>
      <c r="R10" s="353"/>
      <c r="S10" s="37" t="s">
        <v>117</v>
      </c>
      <c r="T10" s="73">
        <v>6.4999999999999997E-3</v>
      </c>
      <c r="U10" s="36"/>
      <c r="V10" s="353"/>
      <c r="W10" s="353"/>
      <c r="X10" s="353"/>
      <c r="Y10" s="353"/>
    </row>
    <row r="11" spans="1:35" x14ac:dyDescent="0.25">
      <c r="A11" s="19" t="str">
        <f>IF('3C_Zusammenfassung PK'!A17=0,"",'3C_Zusammenfassung PK'!A17)</f>
        <v/>
      </c>
      <c r="B11" s="32" t="str">
        <f>IF(A11="","",'3A_PK Arbeitnehmerbrutto'!T14)</f>
        <v/>
      </c>
      <c r="C11" s="23"/>
      <c r="D11" s="32" t="str">
        <f t="shared" si="0"/>
        <v/>
      </c>
      <c r="E11" s="33" t="str">
        <f>IF(B11="","",IF($T$24=0,"",('3A_PK Arbeitnehmerbrutto'!U14*$T$24+IF('3A_PK Arbeitnehmerbrutto'!U14*$T$24&gt;=$T$25+$T$26,$T$26,IF('3A_PK Arbeitnehmerbrutto'!U14*$T$24-$T$25&lt;=0,0,'3A_PK Arbeitnehmerbrutto'!U14*$T$24-$T$25))*$T$31+IF('3A_PK Arbeitnehmerbrutto'!U14*$T$24&gt;=$T$25+$T$26,$T$26,IF('3A_PK Arbeitnehmerbrutto'!U14*$T$24-$T$25&lt;=0,0,'3A_PK Arbeitnehmerbrutto'!U14*$T$24-$T$25))*$T$31*$T$32+IF('3A_PK Arbeitnehmerbrutto'!U14*$T$24&gt;=$T$25+$T$26,$T$26,IF('3A_PK Arbeitnehmerbrutto'!U14*$T$24-$T$25&lt;=0,0,'3A_PK Arbeitnehmerbrutto'!U14*$T$24-$T$25))*$T$31*$T$33+IF('3A_PK Arbeitnehmerbrutto'!U14*$T$24&gt;=$T$27,('3A_PK Arbeitnehmerbrutto'!U14*$T$24-$T$27+$T$27/$T$24*$T$28-$T$29)*$T$16,('3A_PK Arbeitnehmerbrutto'!U14*$T$24/$T$24*$T$28-$T$29)*$T$16)+'3A_PK Arbeitnehmerbrutto'!U14*$T$34)/'3A_PK Arbeitnehmerbrutto'!U14))</f>
        <v/>
      </c>
      <c r="F11" s="32" t="str">
        <f t="shared" si="1"/>
        <v/>
      </c>
      <c r="G11" s="72"/>
      <c r="H11" s="34" t="str">
        <f t="shared" si="2"/>
        <v/>
      </c>
      <c r="I11" s="25"/>
      <c r="J11" s="34" t="str">
        <f t="shared" si="3"/>
        <v/>
      </c>
      <c r="K11" s="35"/>
      <c r="L11" s="25"/>
      <c r="M11" s="35"/>
      <c r="N11" s="25"/>
      <c r="O11" s="25"/>
      <c r="P11" s="353"/>
      <c r="Q11" s="675" t="str">
        <f t="shared" si="5"/>
        <v/>
      </c>
      <c r="R11" s="353"/>
      <c r="S11" s="37" t="s">
        <v>93</v>
      </c>
      <c r="T11" s="73">
        <v>1.525E-2</v>
      </c>
      <c r="U11" s="36"/>
      <c r="V11" s="353"/>
      <c r="W11" s="353"/>
      <c r="X11" s="353"/>
      <c r="Y11" s="353"/>
    </row>
    <row r="12" spans="1:35" x14ac:dyDescent="0.25">
      <c r="A12" s="19" t="str">
        <f>IF('3C_Zusammenfassung PK'!A18=0,"",'3C_Zusammenfassung PK'!A18)</f>
        <v/>
      </c>
      <c r="B12" s="32" t="str">
        <f>IF(A12="","",'3A_PK Arbeitnehmerbrutto'!T15)</f>
        <v/>
      </c>
      <c r="C12" s="23"/>
      <c r="D12" s="32" t="str">
        <f t="shared" si="0"/>
        <v/>
      </c>
      <c r="E12" s="33" t="str">
        <f>IF(B12="","",IF($T$24=0,"",('3A_PK Arbeitnehmerbrutto'!U15*$T$24+IF('3A_PK Arbeitnehmerbrutto'!U15*$T$24&gt;=$T$25+$T$26,$T$26,IF('3A_PK Arbeitnehmerbrutto'!U15*$T$24-$T$25&lt;=0,0,'3A_PK Arbeitnehmerbrutto'!U15*$T$24-$T$25))*$T$31+IF('3A_PK Arbeitnehmerbrutto'!U15*$T$24&gt;=$T$25+$T$26,$T$26,IF('3A_PK Arbeitnehmerbrutto'!U15*$T$24-$T$25&lt;=0,0,'3A_PK Arbeitnehmerbrutto'!U15*$T$24-$T$25))*$T$31*$T$32+IF('3A_PK Arbeitnehmerbrutto'!U15*$T$24&gt;=$T$25+$T$26,$T$26,IF('3A_PK Arbeitnehmerbrutto'!U15*$T$24-$T$25&lt;=0,0,'3A_PK Arbeitnehmerbrutto'!U15*$T$24-$T$25))*$T$31*$T$33+IF('3A_PK Arbeitnehmerbrutto'!U15*$T$24&gt;=$T$27,('3A_PK Arbeitnehmerbrutto'!U15*$T$24-$T$27+$T$27/$T$24*$T$28-$T$29)*$T$16,('3A_PK Arbeitnehmerbrutto'!U15*$T$24/$T$24*$T$28-$T$29)*$T$16)+'3A_PK Arbeitnehmerbrutto'!U15*$T$34)/'3A_PK Arbeitnehmerbrutto'!U15))</f>
        <v/>
      </c>
      <c r="F12" s="32" t="str">
        <f t="shared" si="1"/>
        <v/>
      </c>
      <c r="G12" s="72"/>
      <c r="H12" s="34" t="str">
        <f t="shared" si="2"/>
        <v/>
      </c>
      <c r="I12" s="25"/>
      <c r="J12" s="34" t="str">
        <f t="shared" si="3"/>
        <v/>
      </c>
      <c r="K12" s="35"/>
      <c r="L12" s="25"/>
      <c r="M12" s="35"/>
      <c r="N12" s="25"/>
      <c r="O12" s="25"/>
      <c r="P12" s="353"/>
      <c r="Q12" s="675" t="str">
        <f t="shared" si="5"/>
        <v/>
      </c>
      <c r="R12" s="353"/>
      <c r="S12" s="37" t="s">
        <v>94</v>
      </c>
      <c r="T12" s="73">
        <v>1.2E-2</v>
      </c>
      <c r="U12" s="36"/>
      <c r="V12" s="353"/>
      <c r="W12" s="353"/>
      <c r="X12" s="353"/>
      <c r="Y12" s="353"/>
    </row>
    <row r="13" spans="1:35" x14ac:dyDescent="0.25">
      <c r="A13" s="19" t="str">
        <f>IF('3C_Zusammenfassung PK'!A19=0,"",'3C_Zusammenfassung PK'!A19)</f>
        <v/>
      </c>
      <c r="B13" s="32" t="str">
        <f>IF(A13="","",'3A_PK Arbeitnehmerbrutto'!T16)</f>
        <v/>
      </c>
      <c r="C13" s="23"/>
      <c r="D13" s="32" t="str">
        <f t="shared" si="0"/>
        <v/>
      </c>
      <c r="E13" s="33" t="str">
        <f>IF(B13="","",IF($T$24=0,"",('3A_PK Arbeitnehmerbrutto'!U16*$T$24+IF('3A_PK Arbeitnehmerbrutto'!U16*$T$24&gt;=$T$25+$T$26,$T$26,IF('3A_PK Arbeitnehmerbrutto'!U16*$T$24-$T$25&lt;=0,0,'3A_PK Arbeitnehmerbrutto'!U16*$T$24-$T$25))*$T$31+IF('3A_PK Arbeitnehmerbrutto'!U16*$T$24&gt;=$T$25+$T$26,$T$26,IF('3A_PK Arbeitnehmerbrutto'!U16*$T$24-$T$25&lt;=0,0,'3A_PK Arbeitnehmerbrutto'!U16*$T$24-$T$25))*$T$31*$T$32+IF('3A_PK Arbeitnehmerbrutto'!U16*$T$24&gt;=$T$25+$T$26,$T$26,IF('3A_PK Arbeitnehmerbrutto'!U16*$T$24-$T$25&lt;=0,0,'3A_PK Arbeitnehmerbrutto'!U16*$T$24-$T$25))*$T$31*$T$33+IF('3A_PK Arbeitnehmerbrutto'!U16*$T$24&gt;=$T$27,('3A_PK Arbeitnehmerbrutto'!U16*$T$24-$T$27+$T$27/$T$24*$T$28-$T$29)*$T$16,('3A_PK Arbeitnehmerbrutto'!U16*$T$24/$T$24*$T$28-$T$29)*$T$16)+'3A_PK Arbeitnehmerbrutto'!U16*$T$34)/'3A_PK Arbeitnehmerbrutto'!U16))</f>
        <v/>
      </c>
      <c r="F13" s="32" t="str">
        <f t="shared" si="1"/>
        <v/>
      </c>
      <c r="G13" s="72"/>
      <c r="H13" s="34" t="str">
        <f t="shared" si="2"/>
        <v/>
      </c>
      <c r="I13" s="25"/>
      <c r="J13" s="34" t="str">
        <f t="shared" si="3"/>
        <v/>
      </c>
      <c r="K13" s="35" t="str">
        <f t="shared" si="4"/>
        <v/>
      </c>
      <c r="L13" s="25"/>
      <c r="M13" s="35"/>
      <c r="N13" s="25"/>
      <c r="O13" s="25"/>
      <c r="P13" s="353"/>
      <c r="Q13" s="675" t="str">
        <f t="shared" si="5"/>
        <v/>
      </c>
      <c r="R13" s="353"/>
      <c r="S13" s="37" t="s">
        <v>95</v>
      </c>
      <c r="T13" s="73"/>
      <c r="U13" s="36"/>
      <c r="V13" s="353"/>
      <c r="W13" s="353"/>
      <c r="X13" s="353"/>
      <c r="Y13" s="353"/>
    </row>
    <row r="14" spans="1:35" x14ac:dyDescent="0.25">
      <c r="A14" s="19" t="str">
        <f>IF('3C_Zusammenfassung PK'!A20=0,"",'3C_Zusammenfassung PK'!A20)</f>
        <v/>
      </c>
      <c r="B14" s="32" t="str">
        <f>IF(A14="","",'3A_PK Arbeitnehmerbrutto'!T17)</f>
        <v/>
      </c>
      <c r="C14" s="23"/>
      <c r="D14" s="32" t="str">
        <f t="shared" si="0"/>
        <v/>
      </c>
      <c r="E14" s="33" t="str">
        <f>IF(B14="","",IF($T$24=0,"",('3A_PK Arbeitnehmerbrutto'!U17*$T$24+IF('3A_PK Arbeitnehmerbrutto'!U17*$T$24&gt;=$T$25+$T$26,$T$26,IF('3A_PK Arbeitnehmerbrutto'!U17*$T$24-$T$25&lt;=0,0,'3A_PK Arbeitnehmerbrutto'!U17*$T$24-$T$25))*$T$31+IF('3A_PK Arbeitnehmerbrutto'!U17*$T$24&gt;=$T$25+$T$26,$T$26,IF('3A_PK Arbeitnehmerbrutto'!U17*$T$24-$T$25&lt;=0,0,'3A_PK Arbeitnehmerbrutto'!U17*$T$24-$T$25))*$T$31*$T$32+IF('3A_PK Arbeitnehmerbrutto'!U17*$T$24&gt;=$T$25+$T$26,$T$26,IF('3A_PK Arbeitnehmerbrutto'!U17*$T$24-$T$25&lt;=0,0,'3A_PK Arbeitnehmerbrutto'!U17*$T$24-$T$25))*$T$31*$T$33+IF('3A_PK Arbeitnehmerbrutto'!U17*$T$24&gt;=$T$27,('3A_PK Arbeitnehmerbrutto'!U17*$T$24-$T$27+$T$27/$T$24*$T$28-$T$29)*$T$16,('3A_PK Arbeitnehmerbrutto'!U17*$T$24/$T$24*$T$28-$T$29)*$T$16)+'3A_PK Arbeitnehmerbrutto'!U17*$T$34)/'3A_PK Arbeitnehmerbrutto'!U17))</f>
        <v/>
      </c>
      <c r="F14" s="32" t="str">
        <f t="shared" si="1"/>
        <v/>
      </c>
      <c r="G14" s="72"/>
      <c r="H14" s="34" t="str">
        <f t="shared" si="2"/>
        <v/>
      </c>
      <c r="I14" s="25"/>
      <c r="J14" s="34" t="str">
        <f t="shared" si="3"/>
        <v/>
      </c>
      <c r="K14" s="35" t="str">
        <f t="shared" si="4"/>
        <v/>
      </c>
      <c r="L14" s="25"/>
      <c r="M14" s="35"/>
      <c r="N14" s="25"/>
      <c r="O14" s="25"/>
      <c r="P14" s="353"/>
      <c r="Q14" s="675" t="str">
        <f t="shared" si="5"/>
        <v/>
      </c>
      <c r="R14" s="353"/>
      <c r="S14" s="37" t="s">
        <v>96</v>
      </c>
      <c r="T14" s="73"/>
      <c r="U14" s="38"/>
      <c r="V14" s="353"/>
      <c r="W14" s="353"/>
      <c r="X14" s="353"/>
      <c r="Y14" s="353"/>
    </row>
    <row r="15" spans="1:35" ht="14.4" thickBot="1" x14ac:dyDescent="0.3">
      <c r="A15" s="19" t="str">
        <f>IF('3C_Zusammenfassung PK'!A21=0,"",'3C_Zusammenfassung PK'!A21)</f>
        <v/>
      </c>
      <c r="B15" s="32" t="str">
        <f>IF(A15="","",'3A_PK Arbeitnehmerbrutto'!T18)</f>
        <v/>
      </c>
      <c r="C15" s="23"/>
      <c r="D15" s="32" t="str">
        <f t="shared" si="0"/>
        <v/>
      </c>
      <c r="E15" s="33" t="str">
        <f>IF(B15="","",IF($T$24=0,"",('3A_PK Arbeitnehmerbrutto'!U18*$T$24+IF('3A_PK Arbeitnehmerbrutto'!U18*$T$24&gt;=$T$25+$T$26,$T$26,IF('3A_PK Arbeitnehmerbrutto'!U18*$T$24-$T$25&lt;=0,0,'3A_PK Arbeitnehmerbrutto'!U18*$T$24-$T$25))*$T$31+IF('3A_PK Arbeitnehmerbrutto'!U18*$T$24&gt;=$T$25+$T$26,$T$26,IF('3A_PK Arbeitnehmerbrutto'!U18*$T$24-$T$25&lt;=0,0,'3A_PK Arbeitnehmerbrutto'!U18*$T$24-$T$25))*$T$31*$T$32+IF('3A_PK Arbeitnehmerbrutto'!U18*$T$24&gt;=$T$25+$T$26,$T$26,IF('3A_PK Arbeitnehmerbrutto'!U18*$T$24-$T$25&lt;=0,0,'3A_PK Arbeitnehmerbrutto'!U18*$T$24-$T$25))*$T$31*$T$33+IF('3A_PK Arbeitnehmerbrutto'!U18*$T$24&gt;=$T$27,('3A_PK Arbeitnehmerbrutto'!U18*$T$24-$T$27+$T$27/$T$24*$T$28-$T$29)*$T$16,('3A_PK Arbeitnehmerbrutto'!U18*$T$24/$T$24*$T$28-$T$29)*$T$16)+'3A_PK Arbeitnehmerbrutto'!U18*$T$34)/'3A_PK Arbeitnehmerbrutto'!U18))</f>
        <v/>
      </c>
      <c r="F15" s="32" t="str">
        <f t="shared" si="1"/>
        <v/>
      </c>
      <c r="G15" s="72"/>
      <c r="H15" s="34" t="str">
        <f t="shared" si="2"/>
        <v/>
      </c>
      <c r="I15" s="25"/>
      <c r="J15" s="34" t="str">
        <f t="shared" si="3"/>
        <v/>
      </c>
      <c r="K15" s="35" t="str">
        <f>IF(COUNT(F15,G15,I15)&gt;1,"nur eine Option zur Altersversorg. möglich","")</f>
        <v/>
      </c>
      <c r="L15" s="25"/>
      <c r="M15" s="35"/>
      <c r="N15" s="25"/>
      <c r="O15" s="25"/>
      <c r="P15" s="353"/>
      <c r="Q15" s="675" t="str">
        <f t="shared" si="5"/>
        <v/>
      </c>
      <c r="R15" s="353"/>
      <c r="S15" s="37" t="s">
        <v>118</v>
      </c>
      <c r="T15" s="74">
        <v>8.9999999999999998E-4</v>
      </c>
      <c r="U15" s="38"/>
      <c r="V15" s="353"/>
      <c r="W15" s="353"/>
      <c r="X15" s="353"/>
      <c r="Y15" s="353"/>
    </row>
    <row r="16" spans="1:35" ht="14.4" thickBot="1" x14ac:dyDescent="0.3">
      <c r="A16" s="19" t="str">
        <f>IF('3C_Zusammenfassung PK'!A22=0,"",'3C_Zusammenfassung PK'!A22)</f>
        <v/>
      </c>
      <c r="B16" s="32" t="str">
        <f>IF(A16="","",'3A_PK Arbeitnehmerbrutto'!T19)</f>
        <v/>
      </c>
      <c r="C16" s="23"/>
      <c r="D16" s="32" t="str">
        <f t="shared" si="0"/>
        <v/>
      </c>
      <c r="E16" s="33" t="str">
        <f>IF(B16="","",IF($T$24=0,"",('3A_PK Arbeitnehmerbrutto'!U19*$T$24+IF('3A_PK Arbeitnehmerbrutto'!U19*$T$24&gt;=$T$25+$T$26,$T$26,IF('3A_PK Arbeitnehmerbrutto'!U19*$T$24-$T$25&lt;=0,0,'3A_PK Arbeitnehmerbrutto'!U19*$T$24-$T$25))*$T$31+IF('3A_PK Arbeitnehmerbrutto'!U19*$T$24&gt;=$T$25+$T$26,$T$26,IF('3A_PK Arbeitnehmerbrutto'!U19*$T$24-$T$25&lt;=0,0,'3A_PK Arbeitnehmerbrutto'!U19*$T$24-$T$25))*$T$31*$T$32+IF('3A_PK Arbeitnehmerbrutto'!U19*$T$24&gt;=$T$25+$T$26,$T$26,IF('3A_PK Arbeitnehmerbrutto'!U19*$T$24-$T$25&lt;=0,0,'3A_PK Arbeitnehmerbrutto'!U19*$T$24-$T$25))*$T$31*$T$33+IF('3A_PK Arbeitnehmerbrutto'!U19*$T$24&gt;=$T$27,('3A_PK Arbeitnehmerbrutto'!U19*$T$24-$T$27+$T$27/$T$24*$T$28-$T$29)*$T$16,('3A_PK Arbeitnehmerbrutto'!U19*$T$24/$T$24*$T$28-$T$29)*$T$16)+'3A_PK Arbeitnehmerbrutto'!U19*$T$34)/'3A_PK Arbeitnehmerbrutto'!U19))</f>
        <v/>
      </c>
      <c r="F16" s="32" t="str">
        <f t="shared" si="1"/>
        <v/>
      </c>
      <c r="G16" s="72"/>
      <c r="H16" s="34" t="str">
        <f t="shared" si="2"/>
        <v/>
      </c>
      <c r="I16" s="25"/>
      <c r="J16" s="34" t="str">
        <f t="shared" si="3"/>
        <v/>
      </c>
      <c r="K16" s="35" t="str">
        <f t="shared" si="4"/>
        <v/>
      </c>
      <c r="L16" s="25"/>
      <c r="M16" s="35"/>
      <c r="N16" s="25"/>
      <c r="O16" s="25"/>
      <c r="P16" s="353"/>
      <c r="Q16" s="675" t="str">
        <f t="shared" si="5"/>
        <v/>
      </c>
      <c r="R16" s="353"/>
      <c r="S16" s="36"/>
      <c r="T16" s="39">
        <f>SUM(T8:T15)</f>
        <v>0.20065</v>
      </c>
      <c r="U16" s="353"/>
      <c r="V16" s="353"/>
      <c r="W16" s="353"/>
      <c r="X16" s="353"/>
      <c r="Y16" s="353"/>
    </row>
    <row r="17" spans="1:25" x14ac:dyDescent="0.25">
      <c r="A17" s="19" t="str">
        <f>IF('3C_Zusammenfassung PK'!A23=0,"",'3C_Zusammenfassung PK'!A23)</f>
        <v/>
      </c>
      <c r="B17" s="32" t="str">
        <f>IF(A17="","",'3A_PK Arbeitnehmerbrutto'!T20)</f>
        <v/>
      </c>
      <c r="C17" s="23"/>
      <c r="D17" s="32" t="str">
        <f t="shared" si="0"/>
        <v/>
      </c>
      <c r="E17" s="33" t="str">
        <f>IF(B17="","",IF($T$24=0,"",('3A_PK Arbeitnehmerbrutto'!U20*$T$24+IF('3A_PK Arbeitnehmerbrutto'!U20*$T$24&gt;=$T$25+$T$26,$T$26,IF('3A_PK Arbeitnehmerbrutto'!U20*$T$24-$T$25&lt;=0,0,'3A_PK Arbeitnehmerbrutto'!U20*$T$24-$T$25))*$T$31+IF('3A_PK Arbeitnehmerbrutto'!U20*$T$24&gt;=$T$25+$T$26,$T$26,IF('3A_PK Arbeitnehmerbrutto'!U20*$T$24-$T$25&lt;=0,0,'3A_PK Arbeitnehmerbrutto'!U20*$T$24-$T$25))*$T$31*$T$32+IF('3A_PK Arbeitnehmerbrutto'!U20*$T$24&gt;=$T$25+$T$26,$T$26,IF('3A_PK Arbeitnehmerbrutto'!U20*$T$24-$T$25&lt;=0,0,'3A_PK Arbeitnehmerbrutto'!U20*$T$24-$T$25))*$T$31*$T$33+IF('3A_PK Arbeitnehmerbrutto'!U20*$T$24&gt;=$T$27,('3A_PK Arbeitnehmerbrutto'!U20*$T$24-$T$27+$T$27/$T$24*$T$28-$T$29)*$T$16,('3A_PK Arbeitnehmerbrutto'!U20*$T$24/$T$24*$T$28-$T$29)*$T$16)+'3A_PK Arbeitnehmerbrutto'!U20*$T$34)/'3A_PK Arbeitnehmerbrutto'!U20))</f>
        <v/>
      </c>
      <c r="F17" s="32" t="str">
        <f t="shared" si="1"/>
        <v/>
      </c>
      <c r="G17" s="72"/>
      <c r="H17" s="34" t="str">
        <f t="shared" si="2"/>
        <v/>
      </c>
      <c r="I17" s="25"/>
      <c r="J17" s="34" t="str">
        <f t="shared" si="3"/>
        <v/>
      </c>
      <c r="K17" s="35"/>
      <c r="L17" s="25"/>
      <c r="M17" s="35"/>
      <c r="N17" s="25"/>
      <c r="O17" s="25"/>
      <c r="P17" s="353"/>
      <c r="Q17" s="675" t="str">
        <f t="shared" si="5"/>
        <v/>
      </c>
      <c r="R17" s="353"/>
      <c r="S17" s="36"/>
      <c r="T17" s="40"/>
      <c r="U17" s="353"/>
      <c r="V17" s="353"/>
      <c r="W17" s="353"/>
      <c r="X17" s="353"/>
      <c r="Y17" s="353"/>
    </row>
    <row r="18" spans="1:25" x14ac:dyDescent="0.25">
      <c r="A18" s="19" t="str">
        <f>IF('3C_Zusammenfassung PK'!A24=0,"",'3C_Zusammenfassung PK'!A24)</f>
        <v/>
      </c>
      <c r="B18" s="32" t="str">
        <f>IF(A18="","",'3A_PK Arbeitnehmerbrutto'!T21)</f>
        <v/>
      </c>
      <c r="C18" s="23"/>
      <c r="D18" s="32" t="str">
        <f t="shared" si="0"/>
        <v/>
      </c>
      <c r="E18" s="33" t="str">
        <f>IF(B18="","",IF($T$24=0,"",('3A_PK Arbeitnehmerbrutto'!U21*$T$24+IF('3A_PK Arbeitnehmerbrutto'!U21*$T$24&gt;=$T$25+$T$26,$T$26,IF('3A_PK Arbeitnehmerbrutto'!U21*$T$24-$T$25&lt;=0,0,'3A_PK Arbeitnehmerbrutto'!U21*$T$24-$T$25))*$T$31+IF('3A_PK Arbeitnehmerbrutto'!U21*$T$24&gt;=$T$25+$T$26,$T$26,IF('3A_PK Arbeitnehmerbrutto'!U21*$T$24-$T$25&lt;=0,0,'3A_PK Arbeitnehmerbrutto'!U21*$T$24-$T$25))*$T$31*$T$32+IF('3A_PK Arbeitnehmerbrutto'!U21*$T$24&gt;=$T$25+$T$26,$T$26,IF('3A_PK Arbeitnehmerbrutto'!U21*$T$24-$T$25&lt;=0,0,'3A_PK Arbeitnehmerbrutto'!U21*$T$24-$T$25))*$T$31*$T$33+IF('3A_PK Arbeitnehmerbrutto'!U21*$T$24&gt;=$T$27,('3A_PK Arbeitnehmerbrutto'!U21*$T$24-$T$27+$T$27/$T$24*$T$28-$T$29)*$T$16,('3A_PK Arbeitnehmerbrutto'!U21*$T$24/$T$24*$T$28-$T$29)*$T$16)+'3A_PK Arbeitnehmerbrutto'!U21*$T$34)/'3A_PK Arbeitnehmerbrutto'!U21))</f>
        <v/>
      </c>
      <c r="F18" s="32" t="str">
        <f t="shared" si="1"/>
        <v/>
      </c>
      <c r="G18" s="72"/>
      <c r="H18" s="34" t="str">
        <f t="shared" si="2"/>
        <v/>
      </c>
      <c r="I18" s="25"/>
      <c r="J18" s="34" t="str">
        <f t="shared" si="3"/>
        <v/>
      </c>
      <c r="K18" s="35"/>
      <c r="L18" s="25"/>
      <c r="M18" s="35"/>
      <c r="N18" s="25"/>
      <c r="O18" s="25"/>
      <c r="P18" s="353"/>
      <c r="Q18" s="675" t="str">
        <f t="shared" si="5"/>
        <v/>
      </c>
      <c r="R18" s="353"/>
      <c r="S18" s="36"/>
      <c r="T18" s="40"/>
      <c r="U18" s="353"/>
      <c r="V18" s="353"/>
      <c r="W18" s="353"/>
      <c r="X18" s="353"/>
      <c r="Y18" s="353"/>
    </row>
    <row r="19" spans="1:25" x14ac:dyDescent="0.25">
      <c r="A19" s="19" t="str">
        <f>IF('3C_Zusammenfassung PK'!A25=0,"",'3C_Zusammenfassung PK'!A25)</f>
        <v/>
      </c>
      <c r="B19" s="32" t="str">
        <f>IF(A19="","",'3A_PK Arbeitnehmerbrutto'!T22)</f>
        <v/>
      </c>
      <c r="C19" s="23"/>
      <c r="D19" s="32" t="str">
        <f t="shared" si="0"/>
        <v/>
      </c>
      <c r="E19" s="33" t="str">
        <f>IF(B19="","",IF($T$24=0,"",('3A_PK Arbeitnehmerbrutto'!U22*$T$24+IF('3A_PK Arbeitnehmerbrutto'!U22*$T$24&gt;=$T$25+$T$26,$T$26,IF('3A_PK Arbeitnehmerbrutto'!U22*$T$24-$T$25&lt;=0,0,'3A_PK Arbeitnehmerbrutto'!U22*$T$24-$T$25))*$T$31+IF('3A_PK Arbeitnehmerbrutto'!U22*$T$24&gt;=$T$25+$T$26,$T$26,IF('3A_PK Arbeitnehmerbrutto'!U22*$T$24-$T$25&lt;=0,0,'3A_PK Arbeitnehmerbrutto'!U22*$T$24-$T$25))*$T$31*$T$32+IF('3A_PK Arbeitnehmerbrutto'!U22*$T$24&gt;=$T$25+$T$26,$T$26,IF('3A_PK Arbeitnehmerbrutto'!U22*$T$24-$T$25&lt;=0,0,'3A_PK Arbeitnehmerbrutto'!U22*$T$24-$T$25))*$T$31*$T$33+IF('3A_PK Arbeitnehmerbrutto'!U22*$T$24&gt;=$T$27,('3A_PK Arbeitnehmerbrutto'!U22*$T$24-$T$27+$T$27/$T$24*$T$28-$T$29)*$T$16,('3A_PK Arbeitnehmerbrutto'!U22*$T$24/$T$24*$T$28-$T$29)*$T$16)+'3A_PK Arbeitnehmerbrutto'!U22*$T$34)/'3A_PK Arbeitnehmerbrutto'!U22))</f>
        <v/>
      </c>
      <c r="F19" s="32" t="str">
        <f t="shared" si="1"/>
        <v/>
      </c>
      <c r="G19" s="72"/>
      <c r="H19" s="34" t="str">
        <f t="shared" si="2"/>
        <v/>
      </c>
      <c r="I19" s="25"/>
      <c r="J19" s="34" t="str">
        <f t="shared" si="3"/>
        <v/>
      </c>
      <c r="K19" s="35"/>
      <c r="L19" s="25"/>
      <c r="M19" s="35"/>
      <c r="N19" s="25"/>
      <c r="O19" s="25"/>
      <c r="P19" s="353"/>
      <c r="Q19" s="675" t="str">
        <f t="shared" si="5"/>
        <v/>
      </c>
      <c r="R19" s="353"/>
      <c r="S19" s="368" t="s">
        <v>119</v>
      </c>
      <c r="U19" s="353"/>
      <c r="V19" s="353"/>
      <c r="W19" s="353"/>
      <c r="X19" s="353"/>
      <c r="Y19" s="353"/>
    </row>
    <row r="20" spans="1:25" x14ac:dyDescent="0.25">
      <c r="A20" s="19" t="str">
        <f>IF('3C_Zusammenfassung PK'!A26=0,"",'3C_Zusammenfassung PK'!A26)</f>
        <v/>
      </c>
      <c r="B20" s="32" t="str">
        <f>IF(A20="","",'3A_PK Arbeitnehmerbrutto'!T23)</f>
        <v/>
      </c>
      <c r="C20" s="23"/>
      <c r="D20" s="32" t="str">
        <f t="shared" si="0"/>
        <v/>
      </c>
      <c r="E20" s="33" t="str">
        <f>IF(B20="","",IF($T$24=0,"",('3A_PK Arbeitnehmerbrutto'!U23*$T$24+IF('3A_PK Arbeitnehmerbrutto'!U23*$T$24&gt;=$T$25+$T$26,$T$26,IF('3A_PK Arbeitnehmerbrutto'!U23*$T$24-$T$25&lt;=0,0,'3A_PK Arbeitnehmerbrutto'!U23*$T$24-$T$25))*$T$31+IF('3A_PK Arbeitnehmerbrutto'!U23*$T$24&gt;=$T$25+$T$26,$T$26,IF('3A_PK Arbeitnehmerbrutto'!U23*$T$24-$T$25&lt;=0,0,'3A_PK Arbeitnehmerbrutto'!U23*$T$24-$T$25))*$T$31*$T$32+IF('3A_PK Arbeitnehmerbrutto'!U23*$T$24&gt;=$T$25+$T$26,$T$26,IF('3A_PK Arbeitnehmerbrutto'!U23*$T$24-$T$25&lt;=0,0,'3A_PK Arbeitnehmerbrutto'!U23*$T$24-$T$25))*$T$31*$T$33+IF('3A_PK Arbeitnehmerbrutto'!U23*$T$24&gt;=$T$27,('3A_PK Arbeitnehmerbrutto'!U23*$T$24-$T$27+$T$27/$T$24*$T$28-$T$29)*$T$16,('3A_PK Arbeitnehmerbrutto'!U23*$T$24/$T$24*$T$28-$T$29)*$T$16)+'3A_PK Arbeitnehmerbrutto'!U23*$T$34)/'3A_PK Arbeitnehmerbrutto'!U23))</f>
        <v/>
      </c>
      <c r="F20" s="32" t="str">
        <f t="shared" si="1"/>
        <v/>
      </c>
      <c r="G20" s="72"/>
      <c r="H20" s="34" t="str">
        <f t="shared" si="2"/>
        <v/>
      </c>
      <c r="I20" s="25"/>
      <c r="J20" s="34" t="str">
        <f t="shared" si="3"/>
        <v/>
      </c>
      <c r="K20" s="35"/>
      <c r="L20" s="25"/>
      <c r="M20" s="35"/>
      <c r="N20" s="25"/>
      <c r="O20" s="25"/>
      <c r="P20" s="353"/>
      <c r="Q20" s="675" t="str">
        <f t="shared" si="5"/>
        <v/>
      </c>
      <c r="R20" s="353"/>
      <c r="S20" s="676" t="s">
        <v>120</v>
      </c>
      <c r="T20" s="75">
        <v>6.6899999999999998E-3</v>
      </c>
      <c r="U20" s="677" t="str">
        <f>IF('3C_Zusammenfassung PK'!G114&gt;0,ROUND('3C_Zusammenfassung PK'!G114*T20,2),"")</f>
        <v/>
      </c>
      <c r="V20" s="353"/>
      <c r="W20" s="353"/>
      <c r="X20" s="353"/>
      <c r="Y20" s="353"/>
    </row>
    <row r="21" spans="1:25" x14ac:dyDescent="0.25">
      <c r="A21" s="19" t="str">
        <f>IF('3C_Zusammenfassung PK'!A27=0,"",'3C_Zusammenfassung PK'!A27)</f>
        <v/>
      </c>
      <c r="B21" s="32" t="str">
        <f>IF(A21="","",'3A_PK Arbeitnehmerbrutto'!T24)</f>
        <v/>
      </c>
      <c r="C21" s="23"/>
      <c r="D21" s="32" t="str">
        <f t="shared" si="0"/>
        <v/>
      </c>
      <c r="E21" s="33" t="str">
        <f>IF(B21="","",IF($T$24=0,"",('3A_PK Arbeitnehmerbrutto'!U24*$T$24+IF('3A_PK Arbeitnehmerbrutto'!U24*$T$24&gt;=$T$25+$T$26,$T$26,IF('3A_PK Arbeitnehmerbrutto'!U24*$T$24-$T$25&lt;=0,0,'3A_PK Arbeitnehmerbrutto'!U24*$T$24-$T$25))*$T$31+IF('3A_PK Arbeitnehmerbrutto'!U24*$T$24&gt;=$T$25+$T$26,$T$26,IF('3A_PK Arbeitnehmerbrutto'!U24*$T$24-$T$25&lt;=0,0,'3A_PK Arbeitnehmerbrutto'!U24*$T$24-$T$25))*$T$31*$T$32+IF('3A_PK Arbeitnehmerbrutto'!U24*$T$24&gt;=$T$25+$T$26,$T$26,IF('3A_PK Arbeitnehmerbrutto'!U24*$T$24-$T$25&lt;=0,0,'3A_PK Arbeitnehmerbrutto'!U24*$T$24-$T$25))*$T$31*$T$33+IF('3A_PK Arbeitnehmerbrutto'!U24*$T$24&gt;=$T$27,('3A_PK Arbeitnehmerbrutto'!U24*$T$24-$T$27+$T$27/$T$24*$T$28-$T$29)*$T$16,('3A_PK Arbeitnehmerbrutto'!U24*$T$24/$T$24*$T$28-$T$29)*$T$16)+'3A_PK Arbeitnehmerbrutto'!U24*$T$34)/'3A_PK Arbeitnehmerbrutto'!U24))</f>
        <v/>
      </c>
      <c r="F21" s="32" t="str">
        <f t="shared" si="1"/>
        <v/>
      </c>
      <c r="G21" s="72"/>
      <c r="H21" s="34" t="str">
        <f t="shared" si="2"/>
        <v/>
      </c>
      <c r="I21" s="25"/>
      <c r="J21" s="34" t="str">
        <f t="shared" si="3"/>
        <v/>
      </c>
      <c r="K21" s="35"/>
      <c r="L21" s="25"/>
      <c r="M21" s="35"/>
      <c r="N21" s="25"/>
      <c r="O21" s="25"/>
      <c r="P21" s="353"/>
      <c r="Q21" s="675" t="str">
        <f t="shared" si="5"/>
        <v/>
      </c>
      <c r="R21" s="353"/>
      <c r="S21" s="353"/>
      <c r="T21" s="353"/>
      <c r="U21" s="353"/>
      <c r="V21" s="353"/>
      <c r="W21" s="353"/>
      <c r="X21" s="353"/>
      <c r="Y21" s="353"/>
    </row>
    <row r="22" spans="1:25" x14ac:dyDescent="0.25">
      <c r="A22" s="19" t="str">
        <f>IF('3C_Zusammenfassung PK'!A28=0,"",'3C_Zusammenfassung PK'!A28)</f>
        <v/>
      </c>
      <c r="B22" s="32" t="str">
        <f>IF(A22="","",'3A_PK Arbeitnehmerbrutto'!T25)</f>
        <v/>
      </c>
      <c r="C22" s="23"/>
      <c r="D22" s="32" t="str">
        <f t="shared" si="0"/>
        <v/>
      </c>
      <c r="E22" s="33" t="str">
        <f>IF(B22="","",IF($T$24=0,"",('3A_PK Arbeitnehmerbrutto'!U25*$T$24+IF('3A_PK Arbeitnehmerbrutto'!U25*$T$24&gt;=$T$25+$T$26,$T$26,IF('3A_PK Arbeitnehmerbrutto'!U25*$T$24-$T$25&lt;=0,0,'3A_PK Arbeitnehmerbrutto'!U25*$T$24-$T$25))*$T$31+IF('3A_PK Arbeitnehmerbrutto'!U25*$T$24&gt;=$T$25+$T$26,$T$26,IF('3A_PK Arbeitnehmerbrutto'!U25*$T$24-$T$25&lt;=0,0,'3A_PK Arbeitnehmerbrutto'!U25*$T$24-$T$25))*$T$31*$T$32+IF('3A_PK Arbeitnehmerbrutto'!U25*$T$24&gt;=$T$25+$T$26,$T$26,IF('3A_PK Arbeitnehmerbrutto'!U25*$T$24-$T$25&lt;=0,0,'3A_PK Arbeitnehmerbrutto'!U25*$T$24-$T$25))*$T$31*$T$33+IF('3A_PK Arbeitnehmerbrutto'!U25*$T$24&gt;=$T$27,('3A_PK Arbeitnehmerbrutto'!U25*$T$24-$T$27+$T$27/$T$24*$T$28-$T$29)*$T$16,('3A_PK Arbeitnehmerbrutto'!U25*$T$24/$T$24*$T$28-$T$29)*$T$16)+'3A_PK Arbeitnehmerbrutto'!U25*$T$34)/'3A_PK Arbeitnehmerbrutto'!U25))</f>
        <v/>
      </c>
      <c r="F22" s="32" t="str">
        <f t="shared" si="1"/>
        <v/>
      </c>
      <c r="G22" s="72"/>
      <c r="H22" s="34" t="str">
        <f t="shared" si="2"/>
        <v/>
      </c>
      <c r="I22" s="25"/>
      <c r="J22" s="34" t="str">
        <f t="shared" si="3"/>
        <v/>
      </c>
      <c r="K22" s="35"/>
      <c r="L22" s="25"/>
      <c r="M22" s="35"/>
      <c r="N22" s="25"/>
      <c r="O22" s="25"/>
      <c r="P22" s="353"/>
      <c r="Q22" s="675" t="str">
        <f t="shared" si="5"/>
        <v/>
      </c>
      <c r="R22" s="353"/>
      <c r="S22" s="353"/>
      <c r="T22" s="353"/>
      <c r="U22" s="353"/>
      <c r="V22" s="353"/>
      <c r="W22" s="353"/>
      <c r="X22" s="353"/>
      <c r="Y22" s="353"/>
    </row>
    <row r="23" spans="1:25" x14ac:dyDescent="0.25">
      <c r="A23" s="19" t="str">
        <f>IF('3C_Zusammenfassung PK'!A29=0,"",'3C_Zusammenfassung PK'!A29)</f>
        <v/>
      </c>
      <c r="B23" s="32" t="str">
        <f>IF(A23="","",'3A_PK Arbeitnehmerbrutto'!T26)</f>
        <v/>
      </c>
      <c r="C23" s="23"/>
      <c r="D23" s="32" t="str">
        <f t="shared" si="0"/>
        <v/>
      </c>
      <c r="E23" s="33" t="str">
        <f>IF(B23="","",IF($T$24=0,"",('3A_PK Arbeitnehmerbrutto'!U26*$T$24+IF('3A_PK Arbeitnehmerbrutto'!U26*$T$24&gt;=$T$25+$T$26,$T$26,IF('3A_PK Arbeitnehmerbrutto'!U26*$T$24-$T$25&lt;=0,0,'3A_PK Arbeitnehmerbrutto'!U26*$T$24-$T$25))*$T$31+IF('3A_PK Arbeitnehmerbrutto'!U26*$T$24&gt;=$T$25+$T$26,$T$26,IF('3A_PK Arbeitnehmerbrutto'!U26*$T$24-$T$25&lt;=0,0,'3A_PK Arbeitnehmerbrutto'!U26*$T$24-$T$25))*$T$31*$T$32+IF('3A_PK Arbeitnehmerbrutto'!U26*$T$24&gt;=$T$25+$T$26,$T$26,IF('3A_PK Arbeitnehmerbrutto'!U26*$T$24-$T$25&lt;=0,0,'3A_PK Arbeitnehmerbrutto'!U26*$T$24-$T$25))*$T$31*$T$33+IF('3A_PK Arbeitnehmerbrutto'!U26*$T$24&gt;=$T$27,('3A_PK Arbeitnehmerbrutto'!U26*$T$24-$T$27+$T$27/$T$24*$T$28-$T$29)*$T$16,('3A_PK Arbeitnehmerbrutto'!U26*$T$24/$T$24*$T$28-$T$29)*$T$16)+'3A_PK Arbeitnehmerbrutto'!U26*$T$34)/'3A_PK Arbeitnehmerbrutto'!U26))</f>
        <v/>
      </c>
      <c r="F23" s="32" t="str">
        <f t="shared" si="1"/>
        <v/>
      </c>
      <c r="G23" s="72"/>
      <c r="H23" s="34" t="str">
        <f t="shared" si="2"/>
        <v/>
      </c>
      <c r="I23" s="25"/>
      <c r="J23" s="34" t="str">
        <f t="shared" si="3"/>
        <v/>
      </c>
      <c r="K23" s="35"/>
      <c r="L23" s="25"/>
      <c r="M23" s="35"/>
      <c r="N23" s="25"/>
      <c r="O23" s="25"/>
      <c r="P23" s="353"/>
      <c r="Q23" s="675" t="str">
        <f t="shared" si="5"/>
        <v/>
      </c>
      <c r="R23" s="353"/>
      <c r="S23" s="104" t="s">
        <v>70</v>
      </c>
      <c r="T23" s="36"/>
      <c r="U23" s="31"/>
      <c r="V23" s="41" t="s">
        <v>71</v>
      </c>
      <c r="W23" s="36"/>
      <c r="X23" s="36"/>
      <c r="Y23" s="36"/>
    </row>
    <row r="24" spans="1:25" x14ac:dyDescent="0.25">
      <c r="A24" s="19" t="str">
        <f>IF('3C_Zusammenfassung PK'!A30=0,"",'3C_Zusammenfassung PK'!A30)</f>
        <v/>
      </c>
      <c r="B24" s="32" t="str">
        <f>IF(A24="","",'3A_PK Arbeitnehmerbrutto'!T27)</f>
        <v/>
      </c>
      <c r="C24" s="23"/>
      <c r="D24" s="32" t="str">
        <f t="shared" si="0"/>
        <v/>
      </c>
      <c r="E24" s="33" t="str">
        <f>IF(B24="","",IF($T$24=0,"",('3A_PK Arbeitnehmerbrutto'!U27*$T$24+IF('3A_PK Arbeitnehmerbrutto'!U27*$T$24&gt;=$T$25+$T$26,$T$26,IF('3A_PK Arbeitnehmerbrutto'!U27*$T$24-$T$25&lt;=0,0,'3A_PK Arbeitnehmerbrutto'!U27*$T$24-$T$25))*$T$31+IF('3A_PK Arbeitnehmerbrutto'!U27*$T$24&gt;=$T$25+$T$26,$T$26,IF('3A_PK Arbeitnehmerbrutto'!U27*$T$24-$T$25&lt;=0,0,'3A_PK Arbeitnehmerbrutto'!U27*$T$24-$T$25))*$T$31*$T$32+IF('3A_PK Arbeitnehmerbrutto'!U27*$T$24&gt;=$T$25+$T$26,$T$26,IF('3A_PK Arbeitnehmerbrutto'!U27*$T$24-$T$25&lt;=0,0,'3A_PK Arbeitnehmerbrutto'!U27*$T$24-$T$25))*$T$31*$T$33+IF('3A_PK Arbeitnehmerbrutto'!U27*$T$24&gt;=$T$27,('3A_PK Arbeitnehmerbrutto'!U27*$T$24-$T$27+$T$27/$T$24*$T$28-$T$29)*$T$16,('3A_PK Arbeitnehmerbrutto'!U27*$T$24/$T$24*$T$28-$T$29)*$T$16)+'3A_PK Arbeitnehmerbrutto'!U27*$T$34)/'3A_PK Arbeitnehmerbrutto'!U27))</f>
        <v/>
      </c>
      <c r="F24" s="32" t="str">
        <f t="shared" si="1"/>
        <v/>
      </c>
      <c r="G24" s="72"/>
      <c r="H24" s="34" t="str">
        <f t="shared" si="2"/>
        <v/>
      </c>
      <c r="I24" s="25"/>
      <c r="J24" s="34" t="str">
        <f t="shared" si="3"/>
        <v/>
      </c>
      <c r="K24" s="35"/>
      <c r="L24" s="25"/>
      <c r="M24" s="35"/>
      <c r="N24" s="25"/>
      <c r="O24" s="25"/>
      <c r="P24" s="353"/>
      <c r="Q24" s="675" t="str">
        <f t="shared" si="5"/>
        <v/>
      </c>
      <c r="R24" s="353"/>
      <c r="S24" s="37" t="s">
        <v>73</v>
      </c>
      <c r="T24" s="72">
        <v>0.04</v>
      </c>
      <c r="U24" s="36"/>
      <c r="V24" s="36" t="s">
        <v>72</v>
      </c>
      <c r="W24" s="36"/>
      <c r="X24" s="36"/>
      <c r="Y24" s="78"/>
    </row>
    <row r="25" spans="1:25" x14ac:dyDescent="0.25">
      <c r="A25" s="19" t="str">
        <f>IF('3C_Zusammenfassung PK'!A31=0,"",'3C_Zusammenfassung PK'!A31)</f>
        <v/>
      </c>
      <c r="B25" s="32" t="str">
        <f>IF(A25="","",'3A_PK Arbeitnehmerbrutto'!T28)</f>
        <v/>
      </c>
      <c r="C25" s="23"/>
      <c r="D25" s="32" t="str">
        <f t="shared" si="0"/>
        <v/>
      </c>
      <c r="E25" s="33" t="str">
        <f>IF(B25="","",IF($T$24=0,"",('3A_PK Arbeitnehmerbrutto'!U28*$T$24+IF('3A_PK Arbeitnehmerbrutto'!U28*$T$24&gt;=$T$25+$T$26,$T$26,IF('3A_PK Arbeitnehmerbrutto'!U28*$T$24-$T$25&lt;=0,0,'3A_PK Arbeitnehmerbrutto'!U28*$T$24-$T$25))*$T$31+IF('3A_PK Arbeitnehmerbrutto'!U28*$T$24&gt;=$T$25+$T$26,$T$26,IF('3A_PK Arbeitnehmerbrutto'!U28*$T$24-$T$25&lt;=0,0,'3A_PK Arbeitnehmerbrutto'!U28*$T$24-$T$25))*$T$31*$T$32+IF('3A_PK Arbeitnehmerbrutto'!U28*$T$24&gt;=$T$25+$T$26,$T$26,IF('3A_PK Arbeitnehmerbrutto'!U28*$T$24-$T$25&lt;=0,0,'3A_PK Arbeitnehmerbrutto'!U28*$T$24-$T$25))*$T$31*$T$33+IF('3A_PK Arbeitnehmerbrutto'!U28*$T$24&gt;=$T$27,('3A_PK Arbeitnehmerbrutto'!U28*$T$24-$T$27+$T$27/$T$24*$T$28-$T$29)*$T$16,('3A_PK Arbeitnehmerbrutto'!U28*$T$24/$T$24*$T$28-$T$29)*$T$16)+'3A_PK Arbeitnehmerbrutto'!U28*$T$34)/'3A_PK Arbeitnehmerbrutto'!U28))</f>
        <v/>
      </c>
      <c r="F25" s="32" t="str">
        <f t="shared" si="1"/>
        <v/>
      </c>
      <c r="G25" s="72"/>
      <c r="H25" s="34" t="str">
        <f t="shared" si="2"/>
        <v/>
      </c>
      <c r="I25" s="25"/>
      <c r="J25" s="34" t="str">
        <f t="shared" si="3"/>
        <v/>
      </c>
      <c r="K25" s="35"/>
      <c r="L25" s="25"/>
      <c r="M25" s="35"/>
      <c r="N25" s="25"/>
      <c r="O25" s="25"/>
      <c r="P25" s="353"/>
      <c r="Q25" s="675" t="str">
        <f t="shared" si="5"/>
        <v/>
      </c>
      <c r="R25" s="353"/>
      <c r="S25" s="37" t="s">
        <v>74</v>
      </c>
      <c r="T25" s="76">
        <v>130</v>
      </c>
      <c r="U25" s="36"/>
      <c r="V25" s="36" t="s">
        <v>73</v>
      </c>
      <c r="W25" s="36"/>
      <c r="X25" s="36"/>
      <c r="Y25" s="42">
        <f>Y24*T24</f>
        <v>0</v>
      </c>
    </row>
    <row r="26" spans="1:25" x14ac:dyDescent="0.25">
      <c r="A26" s="19" t="str">
        <f>IF('3C_Zusammenfassung PK'!A32=0,"",'3C_Zusammenfassung PK'!A32)</f>
        <v/>
      </c>
      <c r="B26" s="32" t="str">
        <f>IF(A26="","",'3A_PK Arbeitnehmerbrutto'!T29)</f>
        <v/>
      </c>
      <c r="C26" s="23"/>
      <c r="D26" s="32" t="str">
        <f t="shared" si="0"/>
        <v/>
      </c>
      <c r="E26" s="33" t="str">
        <f>IF(B26="","",IF($T$24=0,"",('3A_PK Arbeitnehmerbrutto'!U29*$T$24+IF('3A_PK Arbeitnehmerbrutto'!U29*$T$24&gt;=$T$25+$T$26,$T$26,IF('3A_PK Arbeitnehmerbrutto'!U29*$T$24-$T$25&lt;=0,0,'3A_PK Arbeitnehmerbrutto'!U29*$T$24-$T$25))*$T$31+IF('3A_PK Arbeitnehmerbrutto'!U29*$T$24&gt;=$T$25+$T$26,$T$26,IF('3A_PK Arbeitnehmerbrutto'!U29*$T$24-$T$25&lt;=0,0,'3A_PK Arbeitnehmerbrutto'!U29*$T$24-$T$25))*$T$31*$T$32+IF('3A_PK Arbeitnehmerbrutto'!U29*$T$24&gt;=$T$25+$T$26,$T$26,IF('3A_PK Arbeitnehmerbrutto'!U29*$T$24-$T$25&lt;=0,0,'3A_PK Arbeitnehmerbrutto'!U29*$T$24-$T$25))*$T$31*$T$33+IF('3A_PK Arbeitnehmerbrutto'!U29*$T$24&gt;=$T$27,('3A_PK Arbeitnehmerbrutto'!U29*$T$24-$T$27+$T$27/$T$24*$T$28-$T$29)*$T$16,('3A_PK Arbeitnehmerbrutto'!U29*$T$24/$T$24*$T$28-$T$29)*$T$16)+'3A_PK Arbeitnehmerbrutto'!U29*$T$34)/'3A_PK Arbeitnehmerbrutto'!U29))</f>
        <v/>
      </c>
      <c r="F26" s="32" t="str">
        <f t="shared" si="1"/>
        <v/>
      </c>
      <c r="G26" s="72"/>
      <c r="H26" s="34" t="str">
        <f t="shared" si="2"/>
        <v/>
      </c>
      <c r="I26" s="25"/>
      <c r="J26" s="34" t="str">
        <f t="shared" si="3"/>
        <v/>
      </c>
      <c r="K26" s="35"/>
      <c r="L26" s="25"/>
      <c r="M26" s="35"/>
      <c r="N26" s="25"/>
      <c r="O26" s="25"/>
      <c r="P26" s="353"/>
      <c r="Q26" s="675" t="str">
        <f t="shared" si="5"/>
        <v/>
      </c>
      <c r="R26" s="353"/>
      <c r="S26" s="37" t="s">
        <v>76</v>
      </c>
      <c r="T26" s="76">
        <v>89.48</v>
      </c>
      <c r="U26" s="36"/>
      <c r="V26" s="36" t="s">
        <v>75</v>
      </c>
      <c r="W26" s="36"/>
      <c r="X26" s="43">
        <f>IF(Y25-T25&gt;=0,Y25-T25,0)</f>
        <v>0</v>
      </c>
      <c r="Y26" s="36"/>
    </row>
    <row r="27" spans="1:25" x14ac:dyDescent="0.25">
      <c r="A27" s="19" t="str">
        <f>IF('3C_Zusammenfassung PK'!A33=0,"",'3C_Zusammenfassung PK'!A33)</f>
        <v/>
      </c>
      <c r="B27" s="32" t="str">
        <f>IF(A27="","",'3A_PK Arbeitnehmerbrutto'!T30)</f>
        <v/>
      </c>
      <c r="C27" s="23"/>
      <c r="D27" s="32" t="str">
        <f t="shared" si="0"/>
        <v/>
      </c>
      <c r="E27" s="33" t="str">
        <f>IF(B27="","",IF($T$24=0,"",('3A_PK Arbeitnehmerbrutto'!U30*$T$24+IF('3A_PK Arbeitnehmerbrutto'!U30*$T$24&gt;=$T$25+$T$26,$T$26,IF('3A_PK Arbeitnehmerbrutto'!U30*$T$24-$T$25&lt;=0,0,'3A_PK Arbeitnehmerbrutto'!U30*$T$24-$T$25))*$T$31+IF('3A_PK Arbeitnehmerbrutto'!U30*$T$24&gt;=$T$25+$T$26,$T$26,IF('3A_PK Arbeitnehmerbrutto'!U30*$T$24-$T$25&lt;=0,0,'3A_PK Arbeitnehmerbrutto'!U30*$T$24-$T$25))*$T$31*$T$32+IF('3A_PK Arbeitnehmerbrutto'!U30*$T$24&gt;=$T$25+$T$26,$T$26,IF('3A_PK Arbeitnehmerbrutto'!U30*$T$24-$T$25&lt;=0,0,'3A_PK Arbeitnehmerbrutto'!U30*$T$24-$T$25))*$T$31*$T$33+IF('3A_PK Arbeitnehmerbrutto'!U30*$T$24&gt;=$T$27,('3A_PK Arbeitnehmerbrutto'!U30*$T$24-$T$27+$T$27/$T$24*$T$28-$T$29)*$T$16,('3A_PK Arbeitnehmerbrutto'!U30*$T$24/$T$24*$T$28-$T$29)*$T$16)+'3A_PK Arbeitnehmerbrutto'!U30*$T$34)/'3A_PK Arbeitnehmerbrutto'!U30))</f>
        <v/>
      </c>
      <c r="F27" s="32" t="str">
        <f t="shared" si="1"/>
        <v/>
      </c>
      <c r="G27" s="72"/>
      <c r="H27" s="34" t="str">
        <f t="shared" si="2"/>
        <v/>
      </c>
      <c r="I27" s="25"/>
      <c r="J27" s="34" t="str">
        <f t="shared" si="3"/>
        <v/>
      </c>
      <c r="K27" s="35"/>
      <c r="L27" s="25"/>
      <c r="M27" s="35"/>
      <c r="N27" s="25"/>
      <c r="O27" s="25"/>
      <c r="P27" s="353"/>
      <c r="Q27" s="675" t="str">
        <f t="shared" si="5"/>
        <v/>
      </c>
      <c r="R27" s="353"/>
      <c r="S27" s="37" t="s">
        <v>78</v>
      </c>
      <c r="T27" s="76">
        <v>100</v>
      </c>
      <c r="U27" s="36"/>
      <c r="V27" s="36" t="s">
        <v>77</v>
      </c>
      <c r="W27" s="36"/>
      <c r="X27" s="44">
        <f>IF(X26&lt;=T26,X26,T26)</f>
        <v>0</v>
      </c>
      <c r="Y27" s="43"/>
    </row>
    <row r="28" spans="1:25" x14ac:dyDescent="0.25">
      <c r="A28" s="19" t="str">
        <f>IF('3C_Zusammenfassung PK'!A34=0,"",'3C_Zusammenfassung PK'!A34)</f>
        <v/>
      </c>
      <c r="B28" s="32" t="str">
        <f>IF(A28="","",'3A_PK Arbeitnehmerbrutto'!T31)</f>
        <v/>
      </c>
      <c r="C28" s="23"/>
      <c r="D28" s="32" t="str">
        <f t="shared" si="0"/>
        <v/>
      </c>
      <c r="E28" s="33" t="str">
        <f>IF(B28="","",IF($T$24=0,"",('3A_PK Arbeitnehmerbrutto'!U31*$T$24+IF('3A_PK Arbeitnehmerbrutto'!U31*$T$24&gt;=$T$25+$T$26,$T$26,IF('3A_PK Arbeitnehmerbrutto'!U31*$T$24-$T$25&lt;=0,0,'3A_PK Arbeitnehmerbrutto'!U31*$T$24-$T$25))*$T$31+IF('3A_PK Arbeitnehmerbrutto'!U31*$T$24&gt;=$T$25+$T$26,$T$26,IF('3A_PK Arbeitnehmerbrutto'!U31*$T$24-$T$25&lt;=0,0,'3A_PK Arbeitnehmerbrutto'!U31*$T$24-$T$25))*$T$31*$T$32+IF('3A_PK Arbeitnehmerbrutto'!U31*$T$24&gt;=$T$25+$T$26,$T$26,IF('3A_PK Arbeitnehmerbrutto'!U31*$T$24-$T$25&lt;=0,0,'3A_PK Arbeitnehmerbrutto'!U31*$T$24-$T$25))*$T$31*$T$33+IF('3A_PK Arbeitnehmerbrutto'!U31*$T$24&gt;=$T$27,('3A_PK Arbeitnehmerbrutto'!U31*$T$24-$T$27+$T$27/$T$24*$T$28-$T$29)*$T$16,('3A_PK Arbeitnehmerbrutto'!U31*$T$24/$T$24*$T$28-$T$29)*$T$16)+'3A_PK Arbeitnehmerbrutto'!U31*$T$34)/'3A_PK Arbeitnehmerbrutto'!U31))</f>
        <v/>
      </c>
      <c r="F28" s="32" t="str">
        <f t="shared" si="1"/>
        <v/>
      </c>
      <c r="G28" s="72"/>
      <c r="H28" s="34" t="str">
        <f t="shared" si="2"/>
        <v/>
      </c>
      <c r="I28" s="25"/>
      <c r="J28" s="34" t="str">
        <f t="shared" si="3"/>
        <v/>
      </c>
      <c r="K28" s="35"/>
      <c r="L28" s="25"/>
      <c r="M28" s="35"/>
      <c r="N28" s="25"/>
      <c r="O28" s="25"/>
      <c r="P28" s="353"/>
      <c r="Q28" s="675" t="str">
        <f t="shared" si="5"/>
        <v/>
      </c>
      <c r="R28" s="353"/>
      <c r="S28" s="45" t="s">
        <v>80</v>
      </c>
      <c r="T28" s="72">
        <v>2.5000000000000001E-2</v>
      </c>
      <c r="U28" s="36"/>
      <c r="V28" s="36" t="s">
        <v>79</v>
      </c>
      <c r="W28" s="36"/>
      <c r="X28" s="43">
        <f>IF(Y25-T27&gt;=0,Y25-T27,0)</f>
        <v>0</v>
      </c>
      <c r="Y28" s="36"/>
    </row>
    <row r="29" spans="1:25" x14ac:dyDescent="0.25">
      <c r="A29" s="19" t="str">
        <f>IF('3C_Zusammenfassung PK'!A35=0,"",'3C_Zusammenfassung PK'!A35)</f>
        <v/>
      </c>
      <c r="B29" s="32" t="str">
        <f>IF(A29="","",'3A_PK Arbeitnehmerbrutto'!T32)</f>
        <v/>
      </c>
      <c r="C29" s="23"/>
      <c r="D29" s="32" t="str">
        <f t="shared" si="0"/>
        <v/>
      </c>
      <c r="E29" s="33" t="str">
        <f>IF(B29="","",IF($T$24=0,"",('3A_PK Arbeitnehmerbrutto'!U32*$T$24+IF('3A_PK Arbeitnehmerbrutto'!U32*$T$24&gt;=$T$25+$T$26,$T$26,IF('3A_PK Arbeitnehmerbrutto'!U32*$T$24-$T$25&lt;=0,0,'3A_PK Arbeitnehmerbrutto'!U32*$T$24-$T$25))*$T$31+IF('3A_PK Arbeitnehmerbrutto'!U32*$T$24&gt;=$T$25+$T$26,$T$26,IF('3A_PK Arbeitnehmerbrutto'!U32*$T$24-$T$25&lt;=0,0,'3A_PK Arbeitnehmerbrutto'!U32*$T$24-$T$25))*$T$31*$T$32+IF('3A_PK Arbeitnehmerbrutto'!U32*$T$24&gt;=$T$25+$T$26,$T$26,IF('3A_PK Arbeitnehmerbrutto'!U32*$T$24-$T$25&lt;=0,0,'3A_PK Arbeitnehmerbrutto'!U32*$T$24-$T$25))*$T$31*$T$33+IF('3A_PK Arbeitnehmerbrutto'!U32*$T$24&gt;=$T$27,('3A_PK Arbeitnehmerbrutto'!U32*$T$24-$T$27+$T$27/$T$24*$T$28-$T$29)*$T$16,('3A_PK Arbeitnehmerbrutto'!U32*$T$24/$T$24*$T$28-$T$29)*$T$16)+'3A_PK Arbeitnehmerbrutto'!U32*$T$34)/'3A_PK Arbeitnehmerbrutto'!U32))</f>
        <v/>
      </c>
      <c r="F29" s="32" t="str">
        <f t="shared" si="1"/>
        <v/>
      </c>
      <c r="G29" s="72"/>
      <c r="H29" s="34" t="str">
        <f t="shared" si="2"/>
        <v/>
      </c>
      <c r="I29" s="25"/>
      <c r="J29" s="34" t="str">
        <f t="shared" si="3"/>
        <v/>
      </c>
      <c r="K29" s="35"/>
      <c r="L29" s="25"/>
      <c r="M29" s="35"/>
      <c r="N29" s="25"/>
      <c r="O29" s="25"/>
      <c r="P29" s="353"/>
      <c r="Q29" s="675" t="str">
        <f t="shared" si="5"/>
        <v/>
      </c>
      <c r="R29" s="353"/>
      <c r="S29" s="37" t="s">
        <v>82</v>
      </c>
      <c r="T29" s="76">
        <v>13.3</v>
      </c>
      <c r="U29" s="36"/>
      <c r="V29" s="46" t="s">
        <v>81</v>
      </c>
      <c r="W29" s="47"/>
      <c r="X29" s="48">
        <f>IF(Y25&gt;=T27,T27/T24*T28,Y25/T24*T28)</f>
        <v>0</v>
      </c>
      <c r="Y29" s="47"/>
    </row>
    <row r="30" spans="1:25" x14ac:dyDescent="0.25">
      <c r="A30" s="19" t="str">
        <f>IF('3C_Zusammenfassung PK'!A36=0,"",'3C_Zusammenfassung PK'!A36)</f>
        <v/>
      </c>
      <c r="B30" s="32" t="str">
        <f>IF(A30="","",'3A_PK Arbeitnehmerbrutto'!T33)</f>
        <v/>
      </c>
      <c r="C30" s="23"/>
      <c r="D30" s="32" t="str">
        <f t="shared" si="0"/>
        <v/>
      </c>
      <c r="E30" s="33" t="str">
        <f>IF(B30="","",IF($T$24=0,"",('3A_PK Arbeitnehmerbrutto'!U33*$T$24+IF('3A_PK Arbeitnehmerbrutto'!U33*$T$24&gt;=$T$25+$T$26,$T$26,IF('3A_PK Arbeitnehmerbrutto'!U33*$T$24-$T$25&lt;=0,0,'3A_PK Arbeitnehmerbrutto'!U33*$T$24-$T$25))*$T$31+IF('3A_PK Arbeitnehmerbrutto'!U33*$T$24&gt;=$T$25+$T$26,$T$26,IF('3A_PK Arbeitnehmerbrutto'!U33*$T$24-$T$25&lt;=0,0,'3A_PK Arbeitnehmerbrutto'!U33*$T$24-$T$25))*$T$31*$T$32+IF('3A_PK Arbeitnehmerbrutto'!U33*$T$24&gt;=$T$25+$T$26,$T$26,IF('3A_PK Arbeitnehmerbrutto'!U33*$T$24-$T$25&lt;=0,0,'3A_PK Arbeitnehmerbrutto'!U33*$T$24-$T$25))*$T$31*$T$33+IF('3A_PK Arbeitnehmerbrutto'!U33*$T$24&gt;=$T$27,('3A_PK Arbeitnehmerbrutto'!U33*$T$24-$T$27+$T$27/$T$24*$T$28-$T$29)*$T$16,('3A_PK Arbeitnehmerbrutto'!U33*$T$24/$T$24*$T$28-$T$29)*$T$16)+'3A_PK Arbeitnehmerbrutto'!U33*$T$34)/'3A_PK Arbeitnehmerbrutto'!U33))</f>
        <v/>
      </c>
      <c r="F30" s="32" t="str">
        <f t="shared" si="1"/>
        <v/>
      </c>
      <c r="G30" s="72"/>
      <c r="H30" s="34" t="str">
        <f t="shared" si="2"/>
        <v/>
      </c>
      <c r="I30" s="25"/>
      <c r="J30" s="34" t="str">
        <f t="shared" si="3"/>
        <v/>
      </c>
      <c r="K30" s="35"/>
      <c r="L30" s="25"/>
      <c r="M30" s="35"/>
      <c r="N30" s="25"/>
      <c r="O30" s="25"/>
      <c r="P30" s="353"/>
      <c r="Q30" s="675" t="str">
        <f t="shared" si="5"/>
        <v/>
      </c>
      <c r="R30" s="353"/>
      <c r="S30" s="36"/>
      <c r="T30" s="36"/>
      <c r="U30" s="36"/>
      <c r="V30" s="36" t="s">
        <v>83</v>
      </c>
      <c r="W30" s="36"/>
      <c r="X30" s="43">
        <f>-T29</f>
        <v>-13.3</v>
      </c>
      <c r="Y30" s="36"/>
    </row>
    <row r="31" spans="1:25" x14ac:dyDescent="0.25">
      <c r="A31" s="19" t="str">
        <f>IF('3C_Zusammenfassung PK'!A37=0,"",'3C_Zusammenfassung PK'!A37)</f>
        <v/>
      </c>
      <c r="B31" s="32" t="str">
        <f>IF(A31="","",'3A_PK Arbeitnehmerbrutto'!T34)</f>
        <v/>
      </c>
      <c r="C31" s="23"/>
      <c r="D31" s="32" t="str">
        <f t="shared" si="0"/>
        <v/>
      </c>
      <c r="E31" s="33" t="str">
        <f>IF(B31="","",IF($T$24=0,"",('3A_PK Arbeitnehmerbrutto'!U34*$T$24+IF('3A_PK Arbeitnehmerbrutto'!U34*$T$24&gt;=$T$25+$T$26,$T$26,IF('3A_PK Arbeitnehmerbrutto'!U34*$T$24-$T$25&lt;=0,0,'3A_PK Arbeitnehmerbrutto'!U34*$T$24-$T$25))*$T$31+IF('3A_PK Arbeitnehmerbrutto'!U34*$T$24&gt;=$T$25+$T$26,$T$26,IF('3A_PK Arbeitnehmerbrutto'!U34*$T$24-$T$25&lt;=0,0,'3A_PK Arbeitnehmerbrutto'!U34*$T$24-$T$25))*$T$31*$T$32+IF('3A_PK Arbeitnehmerbrutto'!U34*$T$24&gt;=$T$25+$T$26,$T$26,IF('3A_PK Arbeitnehmerbrutto'!U34*$T$24-$T$25&lt;=0,0,'3A_PK Arbeitnehmerbrutto'!U34*$T$24-$T$25))*$T$31*$T$33+IF('3A_PK Arbeitnehmerbrutto'!U34*$T$24&gt;=$T$27,('3A_PK Arbeitnehmerbrutto'!U34*$T$24-$T$27+$T$27/$T$24*$T$28-$T$29)*$T$16,('3A_PK Arbeitnehmerbrutto'!U34*$T$24/$T$24*$T$28-$T$29)*$T$16)+'3A_PK Arbeitnehmerbrutto'!U34*$T$34)/'3A_PK Arbeitnehmerbrutto'!U34))</f>
        <v/>
      </c>
      <c r="F31" s="32" t="str">
        <f t="shared" si="1"/>
        <v/>
      </c>
      <c r="G31" s="72"/>
      <c r="H31" s="34" t="str">
        <f t="shared" si="2"/>
        <v/>
      </c>
      <c r="I31" s="25"/>
      <c r="J31" s="34" t="str">
        <f t="shared" si="3"/>
        <v/>
      </c>
      <c r="K31" s="35"/>
      <c r="L31" s="25"/>
      <c r="M31" s="35"/>
      <c r="N31" s="25"/>
      <c r="O31" s="25"/>
      <c r="P31" s="353"/>
      <c r="Q31" s="675" t="str">
        <f t="shared" si="5"/>
        <v/>
      </c>
      <c r="R31" s="353"/>
      <c r="S31" s="37" t="s">
        <v>85</v>
      </c>
      <c r="T31" s="72">
        <v>0.2</v>
      </c>
      <c r="U31" s="36"/>
      <c r="V31" s="36" t="s">
        <v>84</v>
      </c>
      <c r="W31" s="36"/>
      <c r="X31" s="42">
        <f>SUM(X28:X30)</f>
        <v>-13.3</v>
      </c>
      <c r="Y31" s="49">
        <f>ROUND(X31*T16,2)</f>
        <v>-2.67</v>
      </c>
    </row>
    <row r="32" spans="1:25" x14ac:dyDescent="0.25">
      <c r="A32" s="19" t="str">
        <f>IF('3C_Zusammenfassung PK'!A38=0,"",'3C_Zusammenfassung PK'!A38)</f>
        <v/>
      </c>
      <c r="B32" s="32" t="str">
        <f>IF(A32="","",'3A_PK Arbeitnehmerbrutto'!T35)</f>
        <v/>
      </c>
      <c r="C32" s="23"/>
      <c r="D32" s="32" t="str">
        <f t="shared" si="0"/>
        <v/>
      </c>
      <c r="E32" s="33" t="str">
        <f>IF(B32="","",IF($T$24=0,"",('3A_PK Arbeitnehmerbrutto'!U35*$T$24+IF('3A_PK Arbeitnehmerbrutto'!U35*$T$24&gt;=$T$25+$T$26,$T$26,IF('3A_PK Arbeitnehmerbrutto'!U35*$T$24-$T$25&lt;=0,0,'3A_PK Arbeitnehmerbrutto'!U35*$T$24-$T$25))*$T$31+IF('3A_PK Arbeitnehmerbrutto'!U35*$T$24&gt;=$T$25+$T$26,$T$26,IF('3A_PK Arbeitnehmerbrutto'!U35*$T$24-$T$25&lt;=0,0,'3A_PK Arbeitnehmerbrutto'!U35*$T$24-$T$25))*$T$31*$T$32+IF('3A_PK Arbeitnehmerbrutto'!U35*$T$24&gt;=$T$25+$T$26,$T$26,IF('3A_PK Arbeitnehmerbrutto'!U35*$T$24-$T$25&lt;=0,0,'3A_PK Arbeitnehmerbrutto'!U35*$T$24-$T$25))*$T$31*$T$33+IF('3A_PK Arbeitnehmerbrutto'!U35*$T$24&gt;=$T$27,('3A_PK Arbeitnehmerbrutto'!U35*$T$24-$T$27+$T$27/$T$24*$T$28-$T$29)*$T$16,('3A_PK Arbeitnehmerbrutto'!U35*$T$24/$T$24*$T$28-$T$29)*$T$16)+'3A_PK Arbeitnehmerbrutto'!U35*$T$34)/'3A_PK Arbeitnehmerbrutto'!U35))</f>
        <v/>
      </c>
      <c r="F32" s="32" t="str">
        <f t="shared" si="1"/>
        <v/>
      </c>
      <c r="G32" s="72"/>
      <c r="H32" s="34" t="str">
        <f t="shared" si="2"/>
        <v/>
      </c>
      <c r="I32" s="25"/>
      <c r="J32" s="34" t="str">
        <f t="shared" si="3"/>
        <v/>
      </c>
      <c r="K32" s="35"/>
      <c r="L32" s="25"/>
      <c r="M32" s="35"/>
      <c r="N32" s="25"/>
      <c r="O32" s="25"/>
      <c r="P32" s="353"/>
      <c r="Q32" s="675" t="str">
        <f t="shared" si="5"/>
        <v/>
      </c>
      <c r="R32" s="353"/>
      <c r="S32" s="37" t="s">
        <v>86</v>
      </c>
      <c r="T32" s="72">
        <v>5.5E-2</v>
      </c>
      <c r="U32" s="47"/>
      <c r="V32" s="36" t="s">
        <v>77</v>
      </c>
      <c r="W32" s="36"/>
      <c r="X32" s="42">
        <f>X27</f>
        <v>0</v>
      </c>
      <c r="Y32" s="42">
        <f>X32*T31</f>
        <v>0</v>
      </c>
    </row>
    <row r="33" spans="1:25" x14ac:dyDescent="0.25">
      <c r="A33" s="19" t="str">
        <f>IF('3C_Zusammenfassung PK'!A39=0,"",'3C_Zusammenfassung PK'!A39)</f>
        <v/>
      </c>
      <c r="B33" s="32" t="str">
        <f>IF(A33="","",'3A_PK Arbeitnehmerbrutto'!T36)</f>
        <v/>
      </c>
      <c r="C33" s="23"/>
      <c r="D33" s="32" t="str">
        <f t="shared" si="0"/>
        <v/>
      </c>
      <c r="E33" s="33" t="str">
        <f>IF(B33="","",IF($T$24=0,"",('3A_PK Arbeitnehmerbrutto'!U36*$T$24+IF('3A_PK Arbeitnehmerbrutto'!U36*$T$24&gt;=$T$25+$T$26,$T$26,IF('3A_PK Arbeitnehmerbrutto'!U36*$T$24-$T$25&lt;=0,0,'3A_PK Arbeitnehmerbrutto'!U36*$T$24-$T$25))*$T$31+IF('3A_PK Arbeitnehmerbrutto'!U36*$T$24&gt;=$T$25+$T$26,$T$26,IF('3A_PK Arbeitnehmerbrutto'!U36*$T$24-$T$25&lt;=0,0,'3A_PK Arbeitnehmerbrutto'!U36*$T$24-$T$25))*$T$31*$T$32+IF('3A_PK Arbeitnehmerbrutto'!U36*$T$24&gt;=$T$25+$T$26,$T$26,IF('3A_PK Arbeitnehmerbrutto'!U36*$T$24-$T$25&lt;=0,0,'3A_PK Arbeitnehmerbrutto'!U36*$T$24-$T$25))*$T$31*$T$33+IF('3A_PK Arbeitnehmerbrutto'!U36*$T$24&gt;=$T$27,('3A_PK Arbeitnehmerbrutto'!U36*$T$24-$T$27+$T$27/$T$24*$T$28-$T$29)*$T$16,('3A_PK Arbeitnehmerbrutto'!U36*$T$24/$T$24*$T$28-$T$29)*$T$16)+'3A_PK Arbeitnehmerbrutto'!U36*$T$34)/'3A_PK Arbeitnehmerbrutto'!U36))</f>
        <v/>
      </c>
      <c r="F33" s="32" t="str">
        <f t="shared" si="1"/>
        <v/>
      </c>
      <c r="G33" s="72"/>
      <c r="H33" s="34" t="str">
        <f t="shared" si="2"/>
        <v/>
      </c>
      <c r="I33" s="25"/>
      <c r="J33" s="34" t="str">
        <f t="shared" si="3"/>
        <v/>
      </c>
      <c r="K33" s="35"/>
      <c r="L33" s="25"/>
      <c r="M33" s="35"/>
      <c r="N33" s="25"/>
      <c r="O33" s="25"/>
      <c r="P33" s="353"/>
      <c r="Q33" s="675" t="str">
        <f t="shared" si="5"/>
        <v/>
      </c>
      <c r="R33" s="353"/>
      <c r="S33" s="37" t="s">
        <v>87</v>
      </c>
      <c r="T33" s="72">
        <v>7.0000000000000007E-2</v>
      </c>
      <c r="U33" s="36"/>
      <c r="V33" s="47"/>
      <c r="W33" s="47"/>
      <c r="X33" s="47"/>
      <c r="Y33" s="50">
        <f>Y32*T32</f>
        <v>0</v>
      </c>
    </row>
    <row r="34" spans="1:25" x14ac:dyDescent="0.25">
      <c r="A34" s="19" t="str">
        <f>IF('3C_Zusammenfassung PK'!A40=0,"",'3C_Zusammenfassung PK'!A40)</f>
        <v/>
      </c>
      <c r="B34" s="32" t="str">
        <f>IF(A34="","",'3A_PK Arbeitnehmerbrutto'!T37)</f>
        <v/>
      </c>
      <c r="C34" s="23"/>
      <c r="D34" s="32" t="str">
        <f t="shared" si="0"/>
        <v/>
      </c>
      <c r="E34" s="33" t="str">
        <f>IF(B34="","",IF($T$24=0,"",('3A_PK Arbeitnehmerbrutto'!U37*$T$24+IF('3A_PK Arbeitnehmerbrutto'!U37*$T$24&gt;=$T$25+$T$26,$T$26,IF('3A_PK Arbeitnehmerbrutto'!U37*$T$24-$T$25&lt;=0,0,'3A_PK Arbeitnehmerbrutto'!U37*$T$24-$T$25))*$T$31+IF('3A_PK Arbeitnehmerbrutto'!U37*$T$24&gt;=$T$25+$T$26,$T$26,IF('3A_PK Arbeitnehmerbrutto'!U37*$T$24-$T$25&lt;=0,0,'3A_PK Arbeitnehmerbrutto'!U37*$T$24-$T$25))*$T$31*$T$32+IF('3A_PK Arbeitnehmerbrutto'!U37*$T$24&gt;=$T$25+$T$26,$T$26,IF('3A_PK Arbeitnehmerbrutto'!U37*$T$24-$T$25&lt;=0,0,'3A_PK Arbeitnehmerbrutto'!U37*$T$24-$T$25))*$T$31*$T$33+IF('3A_PK Arbeitnehmerbrutto'!U37*$T$24&gt;=$T$27,('3A_PK Arbeitnehmerbrutto'!U37*$T$24-$T$27+$T$27/$T$24*$T$28-$T$29)*$T$16,('3A_PK Arbeitnehmerbrutto'!U37*$T$24/$T$24*$T$28-$T$29)*$T$16)+'3A_PK Arbeitnehmerbrutto'!U37*$T$34)/'3A_PK Arbeitnehmerbrutto'!U37))</f>
        <v/>
      </c>
      <c r="F34" s="32" t="str">
        <f t="shared" si="1"/>
        <v/>
      </c>
      <c r="G34" s="72"/>
      <c r="H34" s="34" t="str">
        <f t="shared" si="2"/>
        <v/>
      </c>
      <c r="I34" s="25"/>
      <c r="J34" s="34" t="str">
        <f t="shared" si="3"/>
        <v/>
      </c>
      <c r="K34" s="35"/>
      <c r="L34" s="25"/>
      <c r="M34" s="35"/>
      <c r="N34" s="25"/>
      <c r="O34" s="25"/>
      <c r="P34" s="353"/>
      <c r="Q34" s="675" t="str">
        <f t="shared" si="5"/>
        <v/>
      </c>
      <c r="R34" s="353"/>
      <c r="S34" s="51" t="s">
        <v>88</v>
      </c>
      <c r="T34" s="77">
        <v>0.01</v>
      </c>
      <c r="U34" s="36"/>
      <c r="V34" s="36"/>
      <c r="W34" s="36"/>
      <c r="X34" s="36"/>
      <c r="Y34" s="42">
        <f>Y32*T33</f>
        <v>0</v>
      </c>
    </row>
    <row r="35" spans="1:25" x14ac:dyDescent="0.25">
      <c r="A35" s="19" t="str">
        <f>IF('3C_Zusammenfassung PK'!A41=0,"",'3C_Zusammenfassung PK'!A41)</f>
        <v/>
      </c>
      <c r="B35" s="32" t="str">
        <f>IF(A35="","",'3A_PK Arbeitnehmerbrutto'!T38)</f>
        <v/>
      </c>
      <c r="C35" s="23"/>
      <c r="D35" s="32" t="str">
        <f t="shared" si="0"/>
        <v/>
      </c>
      <c r="E35" s="33" t="str">
        <f>IF(B35="","",IF($T$24=0,"",('3A_PK Arbeitnehmerbrutto'!U38*$T$24+IF('3A_PK Arbeitnehmerbrutto'!U38*$T$24&gt;=$T$25+$T$26,$T$26,IF('3A_PK Arbeitnehmerbrutto'!U38*$T$24-$T$25&lt;=0,0,'3A_PK Arbeitnehmerbrutto'!U38*$T$24-$T$25))*$T$31+IF('3A_PK Arbeitnehmerbrutto'!U38*$T$24&gt;=$T$25+$T$26,$T$26,IF('3A_PK Arbeitnehmerbrutto'!U38*$T$24-$T$25&lt;=0,0,'3A_PK Arbeitnehmerbrutto'!U38*$T$24-$T$25))*$T$31*$T$32+IF('3A_PK Arbeitnehmerbrutto'!U38*$T$24&gt;=$T$25+$T$26,$T$26,IF('3A_PK Arbeitnehmerbrutto'!U38*$T$24-$T$25&lt;=0,0,'3A_PK Arbeitnehmerbrutto'!U38*$T$24-$T$25))*$T$31*$T$33+IF('3A_PK Arbeitnehmerbrutto'!U38*$T$24&gt;=$T$27,('3A_PK Arbeitnehmerbrutto'!U38*$T$24-$T$27+$T$27/$T$24*$T$28-$T$29)*$T$16,('3A_PK Arbeitnehmerbrutto'!U38*$T$24/$T$24*$T$28-$T$29)*$T$16)+'3A_PK Arbeitnehmerbrutto'!U38*$T$34)/'3A_PK Arbeitnehmerbrutto'!U38))</f>
        <v/>
      </c>
      <c r="F35" s="32" t="str">
        <f t="shared" si="1"/>
        <v/>
      </c>
      <c r="G35" s="72"/>
      <c r="H35" s="34" t="str">
        <f t="shared" si="2"/>
        <v/>
      </c>
      <c r="I35" s="25"/>
      <c r="J35" s="34" t="str">
        <f t="shared" si="3"/>
        <v/>
      </c>
      <c r="K35" s="35"/>
      <c r="L35" s="25"/>
      <c r="M35" s="35"/>
      <c r="N35" s="25"/>
      <c r="O35" s="25"/>
      <c r="P35" s="353"/>
      <c r="Q35" s="675" t="str">
        <f t="shared" si="5"/>
        <v/>
      </c>
      <c r="R35" s="353"/>
      <c r="S35" s="353"/>
      <c r="T35" s="353"/>
      <c r="U35" s="36"/>
      <c r="V35" s="36" t="s">
        <v>89</v>
      </c>
      <c r="W35" s="36"/>
      <c r="X35" s="36"/>
      <c r="Y35" s="42">
        <f>Y24*T34</f>
        <v>0</v>
      </c>
    </row>
    <row r="36" spans="1:25" ht="14.4" thickBot="1" x14ac:dyDescent="0.3">
      <c r="A36" s="19" t="str">
        <f>IF('3C_Zusammenfassung PK'!A42=0,"",'3C_Zusammenfassung PK'!A42)</f>
        <v/>
      </c>
      <c r="B36" s="32" t="str">
        <f>IF(A36="","",'3A_PK Arbeitnehmerbrutto'!T39)</f>
        <v/>
      </c>
      <c r="C36" s="23"/>
      <c r="D36" s="32" t="str">
        <f t="shared" si="0"/>
        <v/>
      </c>
      <c r="E36" s="33" t="str">
        <f>IF(B36="","",IF($T$24=0,"",('3A_PK Arbeitnehmerbrutto'!U39*$T$24+IF('3A_PK Arbeitnehmerbrutto'!U39*$T$24&gt;=$T$25+$T$26,$T$26,IF('3A_PK Arbeitnehmerbrutto'!U39*$T$24-$T$25&lt;=0,0,'3A_PK Arbeitnehmerbrutto'!U39*$T$24-$T$25))*$T$31+IF('3A_PK Arbeitnehmerbrutto'!U39*$T$24&gt;=$T$25+$T$26,$T$26,IF('3A_PK Arbeitnehmerbrutto'!U39*$T$24-$T$25&lt;=0,0,'3A_PK Arbeitnehmerbrutto'!U39*$T$24-$T$25))*$T$31*$T$32+IF('3A_PK Arbeitnehmerbrutto'!U39*$T$24&gt;=$T$25+$T$26,$T$26,IF('3A_PK Arbeitnehmerbrutto'!U39*$T$24-$T$25&lt;=0,0,'3A_PK Arbeitnehmerbrutto'!U39*$T$24-$T$25))*$T$31*$T$33+IF('3A_PK Arbeitnehmerbrutto'!U39*$T$24&gt;=$T$27,('3A_PK Arbeitnehmerbrutto'!U39*$T$24-$T$27+$T$27/$T$24*$T$28-$T$29)*$T$16,('3A_PK Arbeitnehmerbrutto'!U39*$T$24/$T$24*$T$28-$T$29)*$T$16)+'3A_PK Arbeitnehmerbrutto'!U39*$T$34)/'3A_PK Arbeitnehmerbrutto'!U39))</f>
        <v/>
      </c>
      <c r="F36" s="32" t="str">
        <f t="shared" si="1"/>
        <v/>
      </c>
      <c r="G36" s="72"/>
      <c r="H36" s="34" t="str">
        <f t="shared" si="2"/>
        <v/>
      </c>
      <c r="I36" s="25"/>
      <c r="J36" s="34" t="str">
        <f t="shared" si="3"/>
        <v/>
      </c>
      <c r="K36" s="35"/>
      <c r="L36" s="25"/>
      <c r="M36" s="35"/>
      <c r="N36" s="25"/>
      <c r="O36" s="25"/>
      <c r="P36" s="353"/>
      <c r="Q36" s="675" t="str">
        <f t="shared" si="5"/>
        <v/>
      </c>
      <c r="R36" s="353"/>
      <c r="S36" s="36"/>
      <c r="T36" s="36"/>
      <c r="U36" s="36"/>
      <c r="V36" s="36"/>
      <c r="W36" s="36"/>
      <c r="X36" s="36"/>
      <c r="Y36" s="43">
        <f>SUM(Y25:Y35)</f>
        <v>-2.67</v>
      </c>
    </row>
    <row r="37" spans="1:25" ht="14.4" thickBot="1" x14ac:dyDescent="0.3">
      <c r="A37" s="19" t="str">
        <f>IF('3C_Zusammenfassung PK'!A43=0,"",'3C_Zusammenfassung PK'!A43)</f>
        <v>MiniJob</v>
      </c>
      <c r="B37" s="32" t="str">
        <f>IF(A37="","",'3A_PK Arbeitnehmerbrutto'!T40)</f>
        <v/>
      </c>
      <c r="C37" s="23"/>
      <c r="D37" s="23"/>
      <c r="E37" s="33" t="str">
        <f>IF(B37="","",IF($T$24=0,"",('3A_PK Arbeitnehmerbrutto'!U40*$T$24+IF('3A_PK Arbeitnehmerbrutto'!U40*$T$24&gt;=$T$25+$T$26,$T$26,IF('3A_PK Arbeitnehmerbrutto'!U40*$T$24-$T$25&lt;=0,0,'3A_PK Arbeitnehmerbrutto'!U40*$T$24-$T$25))*$T$31+IF('3A_PK Arbeitnehmerbrutto'!U40*$T$24&gt;=$T$25+$T$26,$T$26,IF('3A_PK Arbeitnehmerbrutto'!U40*$T$24-$T$25&lt;=0,0,'3A_PK Arbeitnehmerbrutto'!U40*$T$24-$T$25))*$T$31*$T$32+IF('3A_PK Arbeitnehmerbrutto'!U40*$T$24&gt;=$T$25+$T$26,$T$26,IF('3A_PK Arbeitnehmerbrutto'!U40*$T$24-$T$25&lt;=0,0,'3A_PK Arbeitnehmerbrutto'!U40*$T$24-$T$25))*$T$31*$T$33+IF('3A_PK Arbeitnehmerbrutto'!U40*$T$24&gt;=$T$27,('3A_PK Arbeitnehmerbrutto'!U40*$T$24-$T$27+$T$27/$T$24*$T$28-$T$29)*$T$16,('3A_PK Arbeitnehmerbrutto'!U40*$T$24/$T$24*$T$28-$T$29)*$T$16)+'3A_PK Arbeitnehmerbrutto'!U40*$T$34)/'3A_PK Arbeitnehmerbrutto'!U40))</f>
        <v/>
      </c>
      <c r="F37" s="32" t="str">
        <f t="shared" si="1"/>
        <v/>
      </c>
      <c r="G37" s="72"/>
      <c r="H37" s="34" t="str">
        <f t="shared" si="2"/>
        <v/>
      </c>
      <c r="I37" s="25"/>
      <c r="J37" s="34" t="str">
        <f t="shared" si="3"/>
        <v/>
      </c>
      <c r="K37" s="35" t="str">
        <f t="shared" si="4"/>
        <v/>
      </c>
      <c r="L37" s="25"/>
      <c r="M37" s="35"/>
      <c r="N37" s="25"/>
      <c r="O37" s="25"/>
      <c r="P37" s="353"/>
      <c r="Q37" s="675" t="str">
        <f t="shared" si="5"/>
        <v/>
      </c>
      <c r="R37" s="353"/>
      <c r="S37" s="36"/>
      <c r="T37" s="36"/>
      <c r="U37" s="36"/>
      <c r="V37" s="36"/>
      <c r="W37" s="36"/>
      <c r="X37" s="36"/>
      <c r="Y37" s="52" t="str">
        <f>IF(Y24="","",ROUND(Y36/Y24,4))</f>
        <v/>
      </c>
    </row>
    <row r="38" spans="1:25" x14ac:dyDescent="0.25">
      <c r="A38" s="19" t="str">
        <f>IF('3C_Zusammenfassung PK'!A44=0,"",'3C_Zusammenfassung PK'!A44)</f>
        <v>FSJ / BFD</v>
      </c>
      <c r="B38" s="32" t="str">
        <f>IF(A38="","",'3A_PK Arbeitnehmerbrutto'!T41)</f>
        <v/>
      </c>
      <c r="C38" s="32" t="str">
        <f>IF(B38="","",B38*$C$4)</f>
        <v/>
      </c>
      <c r="D38" s="23"/>
      <c r="E38" s="23"/>
      <c r="F38" s="23"/>
      <c r="G38" s="23"/>
      <c r="H38" s="23"/>
      <c r="I38" s="23"/>
      <c r="J38" s="34" t="str">
        <f t="shared" si="3"/>
        <v/>
      </c>
      <c r="K38" s="35" t="str">
        <f t="shared" si="4"/>
        <v/>
      </c>
      <c r="L38" s="25"/>
      <c r="M38" s="35"/>
      <c r="N38" s="25"/>
      <c r="O38" s="25"/>
      <c r="P38" s="353"/>
      <c r="Q38" s="675" t="str">
        <f t="shared" si="5"/>
        <v/>
      </c>
      <c r="R38" s="353"/>
    </row>
    <row r="39" spans="1:25" x14ac:dyDescent="0.25">
      <c r="A39" s="19" t="str">
        <f>IF('3C_Zusammenfassung PK'!A45=0,"",'3C_Zusammenfassung PK'!A45)</f>
        <v>Honorare</v>
      </c>
      <c r="B39" s="32" t="str">
        <f>IF(A39="","",'3A_PK Arbeitnehmerbrutto'!T42)</f>
        <v/>
      </c>
      <c r="C39" s="23"/>
      <c r="D39" s="23"/>
      <c r="E39" s="23"/>
      <c r="F39" s="23"/>
      <c r="G39" s="23"/>
      <c r="H39" s="23"/>
      <c r="I39" s="23"/>
      <c r="J39" s="34" t="str">
        <f t="shared" si="3"/>
        <v/>
      </c>
      <c r="K39" s="35" t="str">
        <f t="shared" si="4"/>
        <v/>
      </c>
      <c r="L39" s="25"/>
      <c r="M39" s="35"/>
      <c r="N39" s="25"/>
      <c r="O39" s="25"/>
      <c r="P39" s="353"/>
      <c r="Q39" s="675" t="str">
        <f t="shared" si="5"/>
        <v/>
      </c>
      <c r="R39" s="353"/>
    </row>
    <row r="40" spans="1:25" x14ac:dyDescent="0.25">
      <c r="A40" s="53"/>
      <c r="B40" s="54"/>
      <c r="C40" s="54"/>
      <c r="D40" s="55"/>
      <c r="E40" s="55"/>
      <c r="F40" s="55"/>
      <c r="G40" s="55"/>
      <c r="H40" s="55"/>
      <c r="I40" s="55"/>
      <c r="J40" s="56"/>
      <c r="K40" s="47"/>
      <c r="L40" s="353"/>
      <c r="M40" s="47"/>
      <c r="N40" s="353"/>
      <c r="O40" s="353"/>
      <c r="P40" s="353"/>
      <c r="Q40" s="353"/>
      <c r="R40" s="353"/>
    </row>
    <row r="41" spans="1:25" x14ac:dyDescent="0.25">
      <c r="A41" s="678" t="s">
        <v>247</v>
      </c>
      <c r="B41" s="21"/>
      <c r="C41" s="21"/>
      <c r="D41" s="55"/>
      <c r="E41" s="55"/>
      <c r="F41" s="55"/>
      <c r="G41" s="55"/>
      <c r="H41" s="55"/>
      <c r="I41" s="55"/>
      <c r="J41" s="56"/>
      <c r="K41" s="36"/>
      <c r="L41" s="353"/>
      <c r="M41" s="36"/>
      <c r="N41" s="353"/>
      <c r="O41" s="353"/>
      <c r="P41" s="353"/>
      <c r="Q41" s="353"/>
      <c r="R41" s="353"/>
      <c r="S41" s="353"/>
      <c r="T41" s="353"/>
      <c r="U41" s="353"/>
      <c r="V41" s="353"/>
      <c r="W41" s="353"/>
      <c r="X41" s="353"/>
      <c r="Y41" s="353"/>
    </row>
    <row r="42" spans="1:25" x14ac:dyDescent="0.25">
      <c r="A42" s="19" t="str">
        <f>IF('3C_Zusammenfassung PK'!A50=0,"",'3C_Zusammenfassung PK'!A50)</f>
        <v/>
      </c>
      <c r="B42" s="32" t="str">
        <f>IF(A42="","",'3A_PK Arbeitnehmerbrutto'!T47)</f>
        <v/>
      </c>
      <c r="C42" s="23"/>
      <c r="D42" s="59" t="str">
        <f t="shared" ref="D42:D51" si="6">IF(B42="","",ROUND($B42*D$4,2))</f>
        <v/>
      </c>
      <c r="E42" s="33" t="str">
        <f>IF(B42="","",IF($T$24=0,"",('3A_PK Arbeitnehmerbrutto'!U47*$T$24+IF('3A_PK Arbeitnehmerbrutto'!U47*$T$24&gt;=$T$25+$T$26,$T$26,IF('3A_PK Arbeitnehmerbrutto'!U47*$T$24-$T$25&lt;=0,0,'3A_PK Arbeitnehmerbrutto'!U47*$T$24-$T$25))*$T$31+IF('3A_PK Arbeitnehmerbrutto'!U47*$T$24&gt;=$T$25+$T$26,$T$26,IF('3A_PK Arbeitnehmerbrutto'!U47*$T$24-$T$25&lt;=0,0,'3A_PK Arbeitnehmerbrutto'!U47*$T$24-$T$25))*$T$31*$T$32+IF('3A_PK Arbeitnehmerbrutto'!U47*$T$24&gt;=$T$25+$T$26,$T$26,IF('3A_PK Arbeitnehmerbrutto'!U47*$T$24-$T$25&lt;=0,0,'3A_PK Arbeitnehmerbrutto'!U47*$T$24-$T$25))*$T$31*$T$33+IF('3A_PK Arbeitnehmerbrutto'!U47*$T$24&gt;=$T$27,('3A_PK Arbeitnehmerbrutto'!U47*$T$24-$T$27+$T$27/$T$24*$T$28-$T$29)*$T$16,('3A_PK Arbeitnehmerbrutto'!U47*$T$24/$T$24*$T$28-$T$29)*$T$16)+'3A_PK Arbeitnehmerbrutto'!U47*$T$34)/'3A_PK Arbeitnehmerbrutto'!U47))</f>
        <v/>
      </c>
      <c r="F42" s="32" t="str">
        <f t="shared" ref="F42:F52" si="7">IF(E42="","",ROUND(B42*E42,2))</f>
        <v/>
      </c>
      <c r="G42" s="72"/>
      <c r="H42" s="34" t="str">
        <f>IF(G42&gt;0,ROUND(B42*G42,2),"")</f>
        <v/>
      </c>
      <c r="I42" s="25"/>
      <c r="J42" s="34" t="str">
        <f t="shared" ref="J42:J53" si="8">IF(B42="","",IF(K42="nur eine Option zur Altersversorg. möglich","FEHLER",SUM(B42,C42,D42,F42,H42,I42)))</f>
        <v/>
      </c>
      <c r="K42" s="35" t="str">
        <f>IF(COUNT(F42,G42,I42)&gt;1,"nur eine Option zur Altersversorg. möglich","")</f>
        <v/>
      </c>
      <c r="L42" s="25"/>
      <c r="M42" s="35"/>
      <c r="N42" s="25"/>
      <c r="O42" s="25"/>
      <c r="P42" s="353"/>
      <c r="Q42" s="675" t="str">
        <f t="shared" ref="Q42:Q53" si="9">IF(B42="","",J42+N42)</f>
        <v/>
      </c>
      <c r="R42" s="353"/>
      <c r="S42" s="353"/>
      <c r="T42" s="353"/>
      <c r="U42" s="353"/>
      <c r="V42" s="353"/>
      <c r="W42" s="353"/>
      <c r="X42" s="353"/>
      <c r="Y42" s="353"/>
    </row>
    <row r="43" spans="1:25" x14ac:dyDescent="0.25">
      <c r="A43" s="19" t="str">
        <f>IF('3C_Zusammenfassung PK'!A51=0,"",'3C_Zusammenfassung PK'!A51)</f>
        <v/>
      </c>
      <c r="B43" s="32" t="str">
        <f>IF(A43="","",'3A_PK Arbeitnehmerbrutto'!T48)</f>
        <v/>
      </c>
      <c r="C43" s="23"/>
      <c r="D43" s="59" t="str">
        <f t="shared" si="6"/>
        <v/>
      </c>
      <c r="E43" s="33" t="str">
        <f>IF(B43="","",IF($T$24=0,"",('3A_PK Arbeitnehmerbrutto'!U48*$T$24+IF('3A_PK Arbeitnehmerbrutto'!U48*$T$24&gt;=$T$25+$T$26,$T$26,IF('3A_PK Arbeitnehmerbrutto'!U48*$T$24-$T$25&lt;=0,0,'3A_PK Arbeitnehmerbrutto'!U48*$T$24-$T$25))*$T$31+IF('3A_PK Arbeitnehmerbrutto'!U48*$T$24&gt;=$T$25+$T$26,$T$26,IF('3A_PK Arbeitnehmerbrutto'!U48*$T$24-$T$25&lt;=0,0,'3A_PK Arbeitnehmerbrutto'!U48*$T$24-$T$25))*$T$31*$T$32+IF('3A_PK Arbeitnehmerbrutto'!U48*$T$24&gt;=$T$25+$T$26,$T$26,IF('3A_PK Arbeitnehmerbrutto'!U48*$T$24-$T$25&lt;=0,0,'3A_PK Arbeitnehmerbrutto'!U48*$T$24-$T$25))*$T$31*$T$33+IF('3A_PK Arbeitnehmerbrutto'!U48*$T$24&gt;=$T$27,('3A_PK Arbeitnehmerbrutto'!U48*$T$24-$T$27+$T$27/$T$24*$T$28-$T$29)*$T$16,('3A_PK Arbeitnehmerbrutto'!U48*$T$24/$T$24*$T$28-$T$29)*$T$16)+'3A_PK Arbeitnehmerbrutto'!U48*$T$34)/'3A_PK Arbeitnehmerbrutto'!U48))</f>
        <v/>
      </c>
      <c r="F43" s="32" t="str">
        <f t="shared" si="7"/>
        <v/>
      </c>
      <c r="G43" s="72"/>
      <c r="H43" s="34" t="str">
        <f t="shared" ref="H43:H48" si="10">IF(G43&gt;0,ROUND(B43*G43,2),"")</f>
        <v/>
      </c>
      <c r="I43" s="25"/>
      <c r="J43" s="34" t="str">
        <f t="shared" si="8"/>
        <v/>
      </c>
      <c r="K43" s="35"/>
      <c r="L43" s="25"/>
      <c r="M43" s="35"/>
      <c r="N43" s="25"/>
      <c r="O43" s="25"/>
      <c r="P43" s="353"/>
      <c r="Q43" s="675" t="str">
        <f t="shared" si="9"/>
        <v/>
      </c>
      <c r="R43" s="353"/>
      <c r="S43" s="353"/>
      <c r="T43" s="353"/>
      <c r="U43" s="353"/>
      <c r="V43" s="353"/>
      <c r="W43" s="353"/>
      <c r="X43" s="353"/>
      <c r="Y43" s="353"/>
    </row>
    <row r="44" spans="1:25" x14ac:dyDescent="0.25">
      <c r="A44" s="19" t="str">
        <f>IF('3C_Zusammenfassung PK'!A52=0,"",'3C_Zusammenfassung PK'!A52)</f>
        <v/>
      </c>
      <c r="B44" s="32" t="str">
        <f>IF(A44="","",'3A_PK Arbeitnehmerbrutto'!T49)</f>
        <v/>
      </c>
      <c r="C44" s="23"/>
      <c r="D44" s="59" t="str">
        <f t="shared" si="6"/>
        <v/>
      </c>
      <c r="E44" s="33" t="str">
        <f>IF(B44="","",IF($T$24=0,"",('3A_PK Arbeitnehmerbrutto'!U49*$T$24+IF('3A_PK Arbeitnehmerbrutto'!U49*$T$24&gt;=$T$25+$T$26,$T$26,IF('3A_PK Arbeitnehmerbrutto'!U49*$T$24-$T$25&lt;=0,0,'3A_PK Arbeitnehmerbrutto'!U49*$T$24-$T$25))*$T$31+IF('3A_PK Arbeitnehmerbrutto'!U49*$T$24&gt;=$T$25+$T$26,$T$26,IF('3A_PK Arbeitnehmerbrutto'!U49*$T$24-$T$25&lt;=0,0,'3A_PK Arbeitnehmerbrutto'!U49*$T$24-$T$25))*$T$31*$T$32+IF('3A_PK Arbeitnehmerbrutto'!U49*$T$24&gt;=$T$25+$T$26,$T$26,IF('3A_PK Arbeitnehmerbrutto'!U49*$T$24-$T$25&lt;=0,0,'3A_PK Arbeitnehmerbrutto'!U49*$T$24-$T$25))*$T$31*$T$33+IF('3A_PK Arbeitnehmerbrutto'!U49*$T$24&gt;=$T$27,('3A_PK Arbeitnehmerbrutto'!U49*$T$24-$T$27+$T$27/$T$24*$T$28-$T$29)*$T$16,('3A_PK Arbeitnehmerbrutto'!U49*$T$24/$T$24*$T$28-$T$29)*$T$16)+'3A_PK Arbeitnehmerbrutto'!U49*$T$34)/'3A_PK Arbeitnehmerbrutto'!U49))</f>
        <v/>
      </c>
      <c r="F44" s="32" t="str">
        <f t="shared" si="7"/>
        <v/>
      </c>
      <c r="G44" s="72"/>
      <c r="H44" s="34" t="str">
        <f t="shared" si="10"/>
        <v/>
      </c>
      <c r="I44" s="25"/>
      <c r="J44" s="34" t="str">
        <f t="shared" si="8"/>
        <v/>
      </c>
      <c r="K44" s="35"/>
      <c r="L44" s="25"/>
      <c r="M44" s="35"/>
      <c r="N44" s="25"/>
      <c r="O44" s="25"/>
      <c r="P44" s="353"/>
      <c r="Q44" s="675" t="str">
        <f t="shared" si="9"/>
        <v/>
      </c>
      <c r="R44" s="353"/>
      <c r="S44" s="353"/>
      <c r="T44" s="353"/>
      <c r="U44" s="353"/>
      <c r="V44" s="353"/>
      <c r="W44" s="353"/>
      <c r="X44" s="353"/>
      <c r="Y44" s="353"/>
    </row>
    <row r="45" spans="1:25" x14ac:dyDescent="0.25">
      <c r="A45" s="19" t="str">
        <f>IF('3C_Zusammenfassung PK'!A53=0,"",'3C_Zusammenfassung PK'!A53)</f>
        <v/>
      </c>
      <c r="B45" s="32" t="str">
        <f>IF(A45="","",'3A_PK Arbeitnehmerbrutto'!T50)</f>
        <v/>
      </c>
      <c r="C45" s="23"/>
      <c r="D45" s="59" t="str">
        <f t="shared" si="6"/>
        <v/>
      </c>
      <c r="E45" s="33" t="str">
        <f>IF(B45="","",IF($T$24=0,"",('3A_PK Arbeitnehmerbrutto'!U50*$T$24+IF('3A_PK Arbeitnehmerbrutto'!U50*$T$24&gt;=$T$25+$T$26,$T$26,IF('3A_PK Arbeitnehmerbrutto'!U50*$T$24-$T$25&lt;=0,0,'3A_PK Arbeitnehmerbrutto'!U50*$T$24-$T$25))*$T$31+IF('3A_PK Arbeitnehmerbrutto'!U50*$T$24&gt;=$T$25+$T$26,$T$26,IF('3A_PK Arbeitnehmerbrutto'!U50*$T$24-$T$25&lt;=0,0,'3A_PK Arbeitnehmerbrutto'!U50*$T$24-$T$25))*$T$31*$T$32+IF('3A_PK Arbeitnehmerbrutto'!U50*$T$24&gt;=$T$25+$T$26,$T$26,IF('3A_PK Arbeitnehmerbrutto'!U50*$T$24-$T$25&lt;=0,0,'3A_PK Arbeitnehmerbrutto'!U50*$T$24-$T$25))*$T$31*$T$33+IF('3A_PK Arbeitnehmerbrutto'!U50*$T$24&gt;=$T$27,('3A_PK Arbeitnehmerbrutto'!U50*$T$24-$T$27+$T$27/$T$24*$T$28-$T$29)*$T$16,('3A_PK Arbeitnehmerbrutto'!U50*$T$24/$T$24*$T$28-$T$29)*$T$16)+'3A_PK Arbeitnehmerbrutto'!U50*$T$34)/'3A_PK Arbeitnehmerbrutto'!U50))</f>
        <v/>
      </c>
      <c r="F45" s="32" t="str">
        <f t="shared" si="7"/>
        <v/>
      </c>
      <c r="G45" s="72"/>
      <c r="H45" s="34" t="str">
        <f t="shared" si="10"/>
        <v/>
      </c>
      <c r="I45" s="25"/>
      <c r="J45" s="34" t="str">
        <f t="shared" si="8"/>
        <v/>
      </c>
      <c r="K45" s="35"/>
      <c r="L45" s="25"/>
      <c r="M45" s="35"/>
      <c r="N45" s="25"/>
      <c r="O45" s="25"/>
      <c r="P45" s="353"/>
      <c r="Q45" s="675" t="str">
        <f t="shared" si="9"/>
        <v/>
      </c>
      <c r="R45" s="353"/>
      <c r="S45" s="353"/>
      <c r="T45" s="353"/>
      <c r="U45" s="353"/>
      <c r="V45" s="353"/>
      <c r="W45" s="353"/>
      <c r="X45" s="353"/>
      <c r="Y45" s="353"/>
    </row>
    <row r="46" spans="1:25" x14ac:dyDescent="0.25">
      <c r="A46" s="19" t="str">
        <f>IF('3C_Zusammenfassung PK'!A54=0,"",'3C_Zusammenfassung PK'!A54)</f>
        <v/>
      </c>
      <c r="B46" s="32" t="str">
        <f>IF(A46="","",'3A_PK Arbeitnehmerbrutto'!T51)</f>
        <v/>
      </c>
      <c r="C46" s="23"/>
      <c r="D46" s="59" t="str">
        <f t="shared" si="6"/>
        <v/>
      </c>
      <c r="E46" s="33" t="str">
        <f>IF(B46="","",IF($T$24=0,"",('3A_PK Arbeitnehmerbrutto'!U51*$T$24+IF('3A_PK Arbeitnehmerbrutto'!U51*$T$24&gt;=$T$25+$T$26,$T$26,IF('3A_PK Arbeitnehmerbrutto'!U51*$T$24-$T$25&lt;=0,0,'3A_PK Arbeitnehmerbrutto'!U51*$T$24-$T$25))*$T$31+IF('3A_PK Arbeitnehmerbrutto'!U51*$T$24&gt;=$T$25+$T$26,$T$26,IF('3A_PK Arbeitnehmerbrutto'!U51*$T$24-$T$25&lt;=0,0,'3A_PK Arbeitnehmerbrutto'!U51*$T$24-$T$25))*$T$31*$T$32+IF('3A_PK Arbeitnehmerbrutto'!U51*$T$24&gt;=$T$25+$T$26,$T$26,IF('3A_PK Arbeitnehmerbrutto'!U51*$T$24-$T$25&lt;=0,0,'3A_PK Arbeitnehmerbrutto'!U51*$T$24-$T$25))*$T$31*$T$33+IF('3A_PK Arbeitnehmerbrutto'!U51*$T$24&gt;=$T$27,('3A_PK Arbeitnehmerbrutto'!U51*$T$24-$T$27+$T$27/$T$24*$T$28-$T$29)*$T$16,('3A_PK Arbeitnehmerbrutto'!U51*$T$24/$T$24*$T$28-$T$29)*$T$16)+'3A_PK Arbeitnehmerbrutto'!U51*$T$34)/'3A_PK Arbeitnehmerbrutto'!U51))</f>
        <v/>
      </c>
      <c r="F46" s="32" t="str">
        <f t="shared" si="7"/>
        <v/>
      </c>
      <c r="G46" s="72"/>
      <c r="H46" s="34" t="str">
        <f t="shared" si="10"/>
        <v/>
      </c>
      <c r="I46" s="25"/>
      <c r="J46" s="34" t="str">
        <f t="shared" si="8"/>
        <v/>
      </c>
      <c r="K46" s="35"/>
      <c r="L46" s="25"/>
      <c r="M46" s="35"/>
      <c r="N46" s="25"/>
      <c r="O46" s="25"/>
      <c r="P46" s="353"/>
      <c r="Q46" s="675" t="str">
        <f t="shared" si="9"/>
        <v/>
      </c>
      <c r="R46" s="353"/>
      <c r="S46" s="353"/>
      <c r="T46" s="353"/>
      <c r="U46" s="353"/>
      <c r="V46" s="353"/>
      <c r="W46" s="353"/>
      <c r="X46" s="353"/>
      <c r="Y46" s="353"/>
    </row>
    <row r="47" spans="1:25" x14ac:dyDescent="0.25">
      <c r="A47" s="19" t="str">
        <f>IF('3C_Zusammenfassung PK'!A55=0,"",'3C_Zusammenfassung PK'!A55)</f>
        <v/>
      </c>
      <c r="B47" s="32" t="str">
        <f>IF(A47="","",'3A_PK Arbeitnehmerbrutto'!T52)</f>
        <v/>
      </c>
      <c r="C47" s="23"/>
      <c r="D47" s="59" t="str">
        <f t="shared" si="6"/>
        <v/>
      </c>
      <c r="E47" s="33" t="str">
        <f>IF(B47="","",IF($T$24=0,"",('3A_PK Arbeitnehmerbrutto'!U52*$T$24+IF('3A_PK Arbeitnehmerbrutto'!U52*$T$24&gt;=$T$25+$T$26,$T$26,IF('3A_PK Arbeitnehmerbrutto'!U52*$T$24-$T$25&lt;=0,0,'3A_PK Arbeitnehmerbrutto'!U52*$T$24-$T$25))*$T$31+IF('3A_PK Arbeitnehmerbrutto'!U52*$T$24&gt;=$T$25+$T$26,$T$26,IF('3A_PK Arbeitnehmerbrutto'!U52*$T$24-$T$25&lt;=0,0,'3A_PK Arbeitnehmerbrutto'!U52*$T$24-$T$25))*$T$31*$T$32+IF('3A_PK Arbeitnehmerbrutto'!U52*$T$24&gt;=$T$25+$T$26,$T$26,IF('3A_PK Arbeitnehmerbrutto'!U52*$T$24-$T$25&lt;=0,0,'3A_PK Arbeitnehmerbrutto'!U52*$T$24-$T$25))*$T$31*$T$33+IF('3A_PK Arbeitnehmerbrutto'!U52*$T$24&gt;=$T$27,('3A_PK Arbeitnehmerbrutto'!U52*$T$24-$T$27+$T$27/$T$24*$T$28-$T$29)*$T$16,('3A_PK Arbeitnehmerbrutto'!U52*$T$24/$T$24*$T$28-$T$29)*$T$16)+'3A_PK Arbeitnehmerbrutto'!U52*$T$34)/'3A_PK Arbeitnehmerbrutto'!U52))</f>
        <v/>
      </c>
      <c r="F47" s="32" t="str">
        <f t="shared" si="7"/>
        <v/>
      </c>
      <c r="G47" s="72"/>
      <c r="H47" s="34" t="str">
        <f t="shared" si="10"/>
        <v/>
      </c>
      <c r="I47" s="25"/>
      <c r="J47" s="34" t="str">
        <f t="shared" si="8"/>
        <v/>
      </c>
      <c r="K47" s="35"/>
      <c r="L47" s="25"/>
      <c r="M47" s="35"/>
      <c r="N47" s="25"/>
      <c r="O47" s="25"/>
      <c r="P47" s="353"/>
      <c r="Q47" s="675" t="str">
        <f t="shared" si="9"/>
        <v/>
      </c>
      <c r="R47" s="353"/>
      <c r="S47" s="353"/>
      <c r="T47" s="353"/>
      <c r="U47" s="353"/>
      <c r="V47" s="353"/>
      <c r="W47" s="353"/>
      <c r="X47" s="353"/>
      <c r="Y47" s="353"/>
    </row>
    <row r="48" spans="1:25" x14ac:dyDescent="0.25">
      <c r="A48" s="19" t="str">
        <f>IF('3C_Zusammenfassung PK'!A56=0,"",'3C_Zusammenfassung PK'!A56)</f>
        <v/>
      </c>
      <c r="B48" s="32" t="str">
        <f>IF(A48="","",'3A_PK Arbeitnehmerbrutto'!T53)</f>
        <v/>
      </c>
      <c r="C48" s="23"/>
      <c r="D48" s="59" t="str">
        <f t="shared" si="6"/>
        <v/>
      </c>
      <c r="E48" s="33" t="str">
        <f>IF(B48="","",IF($T$24=0,"",('3A_PK Arbeitnehmerbrutto'!U53*$T$24+IF('3A_PK Arbeitnehmerbrutto'!U53*$T$24&gt;=$T$25+$T$26,$T$26,IF('3A_PK Arbeitnehmerbrutto'!U53*$T$24-$T$25&lt;=0,0,'3A_PK Arbeitnehmerbrutto'!U53*$T$24-$T$25))*$T$31+IF('3A_PK Arbeitnehmerbrutto'!U53*$T$24&gt;=$T$25+$T$26,$T$26,IF('3A_PK Arbeitnehmerbrutto'!U53*$T$24-$T$25&lt;=0,0,'3A_PK Arbeitnehmerbrutto'!U53*$T$24-$T$25))*$T$31*$T$32+IF('3A_PK Arbeitnehmerbrutto'!U53*$T$24&gt;=$T$25+$T$26,$T$26,IF('3A_PK Arbeitnehmerbrutto'!U53*$T$24-$T$25&lt;=0,0,'3A_PK Arbeitnehmerbrutto'!U53*$T$24-$T$25))*$T$31*$T$33+IF('3A_PK Arbeitnehmerbrutto'!U53*$T$24&gt;=$T$27,('3A_PK Arbeitnehmerbrutto'!U53*$T$24-$T$27+$T$27/$T$24*$T$28-$T$29)*$T$16,('3A_PK Arbeitnehmerbrutto'!U53*$T$24/$T$24*$T$28-$T$29)*$T$16)+'3A_PK Arbeitnehmerbrutto'!U53*$T$34)/'3A_PK Arbeitnehmerbrutto'!U53))</f>
        <v/>
      </c>
      <c r="F48" s="32" t="str">
        <f t="shared" si="7"/>
        <v/>
      </c>
      <c r="G48" s="72"/>
      <c r="H48" s="34" t="str">
        <f t="shared" si="10"/>
        <v/>
      </c>
      <c r="I48" s="25"/>
      <c r="J48" s="34" t="str">
        <f t="shared" si="8"/>
        <v/>
      </c>
      <c r="K48" s="35"/>
      <c r="L48" s="25"/>
      <c r="M48" s="35"/>
      <c r="N48" s="25"/>
      <c r="O48" s="25"/>
      <c r="P48" s="353"/>
      <c r="Q48" s="675" t="str">
        <f t="shared" si="9"/>
        <v/>
      </c>
      <c r="R48" s="353"/>
      <c r="S48" s="353"/>
      <c r="T48" s="353"/>
      <c r="U48" s="353"/>
      <c r="V48" s="353"/>
      <c r="W48" s="353"/>
      <c r="X48" s="353"/>
      <c r="Y48" s="353"/>
    </row>
    <row r="49" spans="1:25" x14ac:dyDescent="0.25">
      <c r="A49" s="19" t="str">
        <f>IF('3C_Zusammenfassung PK'!A57=0,"",'3C_Zusammenfassung PK'!A57)</f>
        <v/>
      </c>
      <c r="B49" s="32" t="str">
        <f>IF(A49="","",'3A_PK Arbeitnehmerbrutto'!T54)</f>
        <v/>
      </c>
      <c r="C49" s="23"/>
      <c r="D49" s="59" t="str">
        <f t="shared" si="6"/>
        <v/>
      </c>
      <c r="E49" s="33" t="str">
        <f>IF(B49="","",IF($T$24=0,"",('3A_PK Arbeitnehmerbrutto'!U54*$T$24+IF('3A_PK Arbeitnehmerbrutto'!U54*$T$24&gt;=$T$25+$T$26,$T$26,IF('3A_PK Arbeitnehmerbrutto'!U54*$T$24-$T$25&lt;=0,0,'3A_PK Arbeitnehmerbrutto'!U54*$T$24-$T$25))*$T$31+IF('3A_PK Arbeitnehmerbrutto'!U54*$T$24&gt;=$T$25+$T$26,$T$26,IF('3A_PK Arbeitnehmerbrutto'!U54*$T$24-$T$25&lt;=0,0,'3A_PK Arbeitnehmerbrutto'!U54*$T$24-$T$25))*$T$31*$T$32+IF('3A_PK Arbeitnehmerbrutto'!U54*$T$24&gt;=$T$25+$T$26,$T$26,IF('3A_PK Arbeitnehmerbrutto'!U54*$T$24-$T$25&lt;=0,0,'3A_PK Arbeitnehmerbrutto'!U54*$T$24-$T$25))*$T$31*$T$33+IF('3A_PK Arbeitnehmerbrutto'!U54*$T$24&gt;=$T$27,('3A_PK Arbeitnehmerbrutto'!U54*$T$24-$T$27+$T$27/$T$24*$T$28-$T$29)*$T$16,('3A_PK Arbeitnehmerbrutto'!U54*$T$24/$T$24*$T$28-$T$29)*$T$16)+'3A_PK Arbeitnehmerbrutto'!U54*$T$34)/'3A_PK Arbeitnehmerbrutto'!U54))</f>
        <v/>
      </c>
      <c r="F49" s="32" t="str">
        <f t="shared" si="7"/>
        <v/>
      </c>
      <c r="G49" s="72"/>
      <c r="H49" s="34" t="str">
        <f>IF(G49&gt;0,ROUND(B49*G49,2),"")</f>
        <v/>
      </c>
      <c r="I49" s="25"/>
      <c r="J49" s="34" t="str">
        <f t="shared" si="8"/>
        <v/>
      </c>
      <c r="K49" s="35" t="str">
        <f>IF(COUNT(F49,G49,I49)&gt;1,"nur eine Option zur Altersversorg. möglich","")</f>
        <v/>
      </c>
      <c r="L49" s="25"/>
      <c r="M49" s="35"/>
      <c r="N49" s="25"/>
      <c r="O49" s="25"/>
      <c r="P49" s="353"/>
      <c r="Q49" s="675" t="str">
        <f t="shared" si="9"/>
        <v/>
      </c>
      <c r="R49" s="353"/>
      <c r="S49" s="353"/>
      <c r="T49" s="353"/>
      <c r="U49" s="353"/>
      <c r="V49" s="353"/>
      <c r="W49" s="353"/>
      <c r="X49" s="353"/>
      <c r="Y49" s="353"/>
    </row>
    <row r="50" spans="1:25" x14ac:dyDescent="0.25">
      <c r="A50" s="19" t="str">
        <f>IF('3C_Zusammenfassung PK'!A58=0,"",'3C_Zusammenfassung PK'!A58)</f>
        <v/>
      </c>
      <c r="B50" s="32" t="str">
        <f>IF(A50="","",'3A_PK Arbeitnehmerbrutto'!T55)</f>
        <v/>
      </c>
      <c r="C50" s="23"/>
      <c r="D50" s="59" t="str">
        <f t="shared" si="6"/>
        <v/>
      </c>
      <c r="E50" s="33" t="str">
        <f>IF(B50="","",IF($T$24=0,"",('3A_PK Arbeitnehmerbrutto'!U55*$T$24+IF('3A_PK Arbeitnehmerbrutto'!U55*$T$24&gt;=$T$25+$T$26,$T$26,IF('3A_PK Arbeitnehmerbrutto'!U55*$T$24-$T$25&lt;=0,0,'3A_PK Arbeitnehmerbrutto'!U55*$T$24-$T$25))*$T$31+IF('3A_PK Arbeitnehmerbrutto'!U55*$T$24&gt;=$T$25+$T$26,$T$26,IF('3A_PK Arbeitnehmerbrutto'!U55*$T$24-$T$25&lt;=0,0,'3A_PK Arbeitnehmerbrutto'!U55*$T$24-$T$25))*$T$31*$T$32+IF('3A_PK Arbeitnehmerbrutto'!U55*$T$24&gt;=$T$25+$T$26,$T$26,IF('3A_PK Arbeitnehmerbrutto'!U55*$T$24-$T$25&lt;=0,0,'3A_PK Arbeitnehmerbrutto'!U55*$T$24-$T$25))*$T$31*$T$33+IF('3A_PK Arbeitnehmerbrutto'!U55*$T$24&gt;=$T$27,('3A_PK Arbeitnehmerbrutto'!U55*$T$24-$T$27+$T$27/$T$24*$T$28-$T$29)*$T$16,('3A_PK Arbeitnehmerbrutto'!U55*$T$24/$T$24*$T$28-$T$29)*$T$16)+'3A_PK Arbeitnehmerbrutto'!U55*$T$34)/'3A_PK Arbeitnehmerbrutto'!U55))</f>
        <v/>
      </c>
      <c r="F50" s="32" t="str">
        <f t="shared" si="7"/>
        <v/>
      </c>
      <c r="G50" s="72"/>
      <c r="H50" s="34" t="str">
        <f>IF(G50&gt;0,ROUND(B50*G50,2),"")</f>
        <v/>
      </c>
      <c r="I50" s="25"/>
      <c r="J50" s="34" t="str">
        <f t="shared" si="8"/>
        <v/>
      </c>
      <c r="K50" s="35" t="str">
        <f>IF(COUNT(F50,G50,I50)&gt;1,"nur eine Option zur Altersversorg. möglich","")</f>
        <v/>
      </c>
      <c r="L50" s="25"/>
      <c r="M50" s="35"/>
      <c r="N50" s="25"/>
      <c r="O50" s="25"/>
      <c r="P50" s="353"/>
      <c r="Q50" s="675" t="str">
        <f t="shared" si="9"/>
        <v/>
      </c>
      <c r="R50" s="353"/>
      <c r="S50" s="353"/>
      <c r="T50" s="353"/>
      <c r="U50" s="353"/>
      <c r="V50" s="353"/>
      <c r="W50" s="353"/>
      <c r="X50" s="353"/>
      <c r="Y50" s="353"/>
    </row>
    <row r="51" spans="1:25" x14ac:dyDescent="0.25">
      <c r="A51" s="19" t="str">
        <f>IF('3C_Zusammenfassung PK'!A59=0,"",'3C_Zusammenfassung PK'!A59)</f>
        <v/>
      </c>
      <c r="B51" s="32" t="str">
        <f>IF(A51="","",'3A_PK Arbeitnehmerbrutto'!T56)</f>
        <v/>
      </c>
      <c r="C51" s="23"/>
      <c r="D51" s="59" t="str">
        <f t="shared" si="6"/>
        <v/>
      </c>
      <c r="E51" s="33" t="str">
        <f>IF(B51="","",IF($T$24=0,"",('3A_PK Arbeitnehmerbrutto'!U56*$T$24+IF('3A_PK Arbeitnehmerbrutto'!U56*$T$24&gt;=$T$25+$T$26,$T$26,IF('3A_PK Arbeitnehmerbrutto'!U56*$T$24-$T$25&lt;=0,0,'3A_PK Arbeitnehmerbrutto'!U56*$T$24-$T$25))*$T$31+IF('3A_PK Arbeitnehmerbrutto'!U56*$T$24&gt;=$T$25+$T$26,$T$26,IF('3A_PK Arbeitnehmerbrutto'!U56*$T$24-$T$25&lt;=0,0,'3A_PK Arbeitnehmerbrutto'!U56*$T$24-$T$25))*$T$31*$T$32+IF('3A_PK Arbeitnehmerbrutto'!U56*$T$24&gt;=$T$25+$T$26,$T$26,IF('3A_PK Arbeitnehmerbrutto'!U56*$T$24-$T$25&lt;=0,0,'3A_PK Arbeitnehmerbrutto'!U56*$T$24-$T$25))*$T$31*$T$33+IF('3A_PK Arbeitnehmerbrutto'!U56*$T$24&gt;=$T$27,('3A_PK Arbeitnehmerbrutto'!U56*$T$24-$T$27+$T$27/$T$24*$T$28-$T$29)*$T$16,('3A_PK Arbeitnehmerbrutto'!U56*$T$24/$T$24*$T$28-$T$29)*$T$16)+'3A_PK Arbeitnehmerbrutto'!U56*$T$34)/'3A_PK Arbeitnehmerbrutto'!U56))</f>
        <v/>
      </c>
      <c r="F51" s="32" t="str">
        <f t="shared" si="7"/>
        <v/>
      </c>
      <c r="G51" s="72"/>
      <c r="H51" s="34" t="str">
        <f>IF(G51&gt;0,ROUND(B51*G51,2),"")</f>
        <v/>
      </c>
      <c r="I51" s="25"/>
      <c r="J51" s="34" t="str">
        <f t="shared" si="8"/>
        <v/>
      </c>
      <c r="K51" s="35" t="str">
        <f>IF(COUNT(F51,G51,I51)&gt;1,"nur eine Option zur Altersversorg. möglich","")</f>
        <v/>
      </c>
      <c r="L51" s="25"/>
      <c r="M51" s="35"/>
      <c r="N51" s="25"/>
      <c r="O51" s="25"/>
      <c r="P51" s="353"/>
      <c r="Q51" s="675" t="str">
        <f t="shared" si="9"/>
        <v/>
      </c>
      <c r="R51" s="353"/>
      <c r="S51" s="353"/>
      <c r="T51" s="353"/>
      <c r="U51" s="353"/>
      <c r="V51" s="353"/>
      <c r="W51" s="353"/>
      <c r="X51" s="353"/>
      <c r="Y51" s="353"/>
    </row>
    <row r="52" spans="1:25" x14ac:dyDescent="0.25">
      <c r="A52" s="19" t="str">
        <f>IF('3C_Zusammenfassung PK'!A60=0,"",'3C_Zusammenfassung PK'!A60)</f>
        <v/>
      </c>
      <c r="B52" s="32" t="str">
        <f>IF(A52="","",'3A_PK Arbeitnehmerbrutto'!T57)</f>
        <v/>
      </c>
      <c r="C52" s="32" t="str">
        <f>IF(B52="","",B52*$C$4)</f>
        <v/>
      </c>
      <c r="D52" s="23"/>
      <c r="E52" s="33" t="str">
        <f>IF(B52="","",IF($T$24=0,"",('3A_PK Arbeitnehmerbrutto'!U57*$T$24+IF('3A_PK Arbeitnehmerbrutto'!U57*$T$24&gt;=$T$25+$T$26,$T$26,IF('3A_PK Arbeitnehmerbrutto'!U57*$T$24-$T$25&lt;=0,0,'3A_PK Arbeitnehmerbrutto'!U57*$T$24-$T$25))*$T$31+IF('3A_PK Arbeitnehmerbrutto'!U57*$T$24&gt;=$T$25+$T$26,$T$26,IF('3A_PK Arbeitnehmerbrutto'!U57*$T$24-$T$25&lt;=0,0,'3A_PK Arbeitnehmerbrutto'!U57*$T$24-$T$25))*$T$31*$T$32+IF('3A_PK Arbeitnehmerbrutto'!U57*$T$24&gt;=$T$25+$T$26,$T$26,IF('3A_PK Arbeitnehmerbrutto'!U57*$T$24-$T$25&lt;=0,0,'3A_PK Arbeitnehmerbrutto'!U57*$T$24-$T$25))*$T$31*$T$33+IF('3A_PK Arbeitnehmerbrutto'!U57*$T$24&gt;=$T$27,('3A_PK Arbeitnehmerbrutto'!U57*$T$24-$T$27+$T$27/$T$24*$T$28-$T$29)*$T$16,('3A_PK Arbeitnehmerbrutto'!U57*$T$24/$T$24*$T$28-$T$29)*$T$16)+'3A_PK Arbeitnehmerbrutto'!U57*$T$34)/'3A_PK Arbeitnehmerbrutto'!U57))</f>
        <v/>
      </c>
      <c r="F52" s="32" t="str">
        <f t="shared" si="7"/>
        <v/>
      </c>
      <c r="G52" s="72"/>
      <c r="H52" s="34" t="str">
        <f>IF(G52&gt;0,ROUND(B52*G52,2),"")</f>
        <v/>
      </c>
      <c r="I52" s="25"/>
      <c r="J52" s="34" t="str">
        <f t="shared" si="8"/>
        <v/>
      </c>
      <c r="K52" s="35" t="str">
        <f>IF(COUNT(F52,G52,I52)&gt;1,"nur eine Option zur Altersversorg. möglich","")</f>
        <v/>
      </c>
      <c r="L52" s="25"/>
      <c r="M52" s="35"/>
      <c r="N52" s="25"/>
      <c r="O52" s="25"/>
      <c r="P52" s="353"/>
      <c r="Q52" s="675" t="str">
        <f t="shared" si="9"/>
        <v/>
      </c>
      <c r="R52" s="353"/>
      <c r="S52" s="353"/>
      <c r="T52" s="353"/>
      <c r="U52" s="353"/>
      <c r="V52" s="353"/>
      <c r="W52" s="353"/>
      <c r="X52" s="353"/>
      <c r="Y52" s="353"/>
    </row>
    <row r="53" spans="1:25" x14ac:dyDescent="0.25">
      <c r="A53" s="19" t="str">
        <f>IF('3C_Zusammenfassung PK'!A61=0,"",'3C_Zusammenfassung PK'!A61)</f>
        <v/>
      </c>
      <c r="B53" s="32" t="str">
        <f>IF(A53="","",'3A_PK Arbeitnehmerbrutto'!T58)</f>
        <v/>
      </c>
      <c r="C53" s="23"/>
      <c r="D53" s="23"/>
      <c r="E53" s="23"/>
      <c r="F53" s="23"/>
      <c r="G53" s="23"/>
      <c r="H53" s="23"/>
      <c r="I53" s="23"/>
      <c r="J53" s="34" t="str">
        <f t="shared" si="8"/>
        <v/>
      </c>
      <c r="K53" s="35" t="str">
        <f>IF(COUNT(F53,G53,I53)&gt;1,"nur eine Option zur Altersversorg. möglich","")</f>
        <v/>
      </c>
      <c r="L53" s="25"/>
      <c r="M53" s="35"/>
      <c r="N53" s="25"/>
      <c r="O53" s="25"/>
      <c r="P53" s="353"/>
      <c r="Q53" s="675" t="str">
        <f t="shared" si="9"/>
        <v/>
      </c>
      <c r="R53" s="353"/>
      <c r="S53" s="36"/>
      <c r="T53" s="36"/>
      <c r="U53" s="36"/>
      <c r="V53" s="36"/>
      <c r="W53" s="36"/>
      <c r="X53" s="36"/>
      <c r="Y53" s="36"/>
    </row>
    <row r="54" spans="1:25" x14ac:dyDescent="0.25">
      <c r="A54" s="53"/>
      <c r="B54" s="21"/>
      <c r="C54" s="21"/>
      <c r="D54" s="55"/>
      <c r="E54" s="55"/>
      <c r="F54" s="55"/>
      <c r="G54" s="55"/>
      <c r="H54" s="55"/>
      <c r="I54" s="55"/>
      <c r="J54" s="56"/>
      <c r="K54" s="36"/>
      <c r="L54" s="353"/>
      <c r="M54" s="36"/>
      <c r="N54" s="353"/>
      <c r="O54" s="353"/>
      <c r="P54" s="353"/>
      <c r="Q54" s="353"/>
      <c r="R54" s="353"/>
      <c r="S54" s="353"/>
      <c r="T54" s="353"/>
      <c r="U54" s="353"/>
      <c r="V54" s="353"/>
      <c r="W54" s="353"/>
      <c r="X54" s="353"/>
      <c r="Y54" s="353"/>
    </row>
    <row r="55" spans="1:25" x14ac:dyDescent="0.25">
      <c r="A55" s="678" t="s">
        <v>248</v>
      </c>
      <c r="B55" s="57"/>
      <c r="C55" s="21"/>
      <c r="D55" s="55"/>
      <c r="E55" s="55"/>
      <c r="F55" s="55"/>
      <c r="G55" s="55"/>
      <c r="H55" s="55"/>
      <c r="I55" s="55"/>
      <c r="J55" s="58"/>
      <c r="K55" s="36"/>
      <c r="L55" s="353"/>
      <c r="M55" s="36"/>
      <c r="N55" s="353"/>
      <c r="O55" s="353"/>
      <c r="P55" s="353"/>
      <c r="Q55" s="353"/>
      <c r="R55" s="353"/>
      <c r="S55" s="353"/>
      <c r="T55" s="353"/>
      <c r="U55" s="353"/>
      <c r="V55" s="353"/>
      <c r="W55" s="353"/>
      <c r="X55" s="353"/>
      <c r="Y55" s="353"/>
    </row>
    <row r="56" spans="1:25" x14ac:dyDescent="0.25">
      <c r="A56" s="19" t="str">
        <f>IF('3C_Zusammenfassung PK'!A65=0,"",'3C_Zusammenfassung PK'!A65)</f>
        <v/>
      </c>
      <c r="B56" s="32" t="str">
        <f>IF(A56="","",'3A_PK Arbeitnehmerbrutto'!T61)</f>
        <v/>
      </c>
      <c r="C56" s="23"/>
      <c r="D56" s="32" t="str">
        <f>IF(B56="","",ROUND($B56*D$4,2))</f>
        <v/>
      </c>
      <c r="E56" s="33" t="str">
        <f>IF(B56="","",IF($T$24=0,"",('3A_PK Arbeitnehmerbrutto'!U61*$T$24+IF('3A_PK Arbeitnehmerbrutto'!U61*$T$24&gt;=$T$25+$T$26,$T$26,IF('3A_PK Arbeitnehmerbrutto'!U61*$T$24-$T$25&lt;=0,0,'3A_PK Arbeitnehmerbrutto'!U61*$T$24-$T$25))*$T$31+IF('3A_PK Arbeitnehmerbrutto'!U61*$T$24&gt;=$T$25+$T$26,$T$26,IF('3A_PK Arbeitnehmerbrutto'!U61*$T$24-$T$25&lt;=0,0,'3A_PK Arbeitnehmerbrutto'!U61*$T$24-$T$25))*$T$31*$T$32+IF('3A_PK Arbeitnehmerbrutto'!U61*$T$24&gt;=$T$25+$T$26,$T$26,IF('3A_PK Arbeitnehmerbrutto'!U61*$T$24-$T$25&lt;=0,0,'3A_PK Arbeitnehmerbrutto'!U61*$T$24-$T$25))*$T$31*$T$33+IF('3A_PK Arbeitnehmerbrutto'!U61*$T$24&gt;=$T$27,('3A_PK Arbeitnehmerbrutto'!U61*$T$24-$T$27+$T$27/$T$24*$T$28-$T$29)*$T$16,('3A_PK Arbeitnehmerbrutto'!U61*$T$24/$T$24*$T$28-$T$29)*$T$16)+'3A_PK Arbeitnehmerbrutto'!U61*$T$34)/'3A_PK Arbeitnehmerbrutto'!U61))</f>
        <v/>
      </c>
      <c r="F56" s="32" t="str">
        <f t="shared" ref="F56:F69" si="11">IF(E56="","",ROUND(B56*E56,2))</f>
        <v/>
      </c>
      <c r="G56" s="72"/>
      <c r="H56" s="34" t="str">
        <f>IF(G56&gt;0,ROUND(B56*G56,2),"")</f>
        <v/>
      </c>
      <c r="I56" s="25"/>
      <c r="J56" s="34" t="str">
        <f t="shared" ref="J56:J71" si="12">IF(B56="","",IF(K56="nur eine Option zur Altersversorg. möglich","FEHLER",SUM(B56,C56,D56,F56,H56,I56)))</f>
        <v/>
      </c>
      <c r="K56" s="35" t="str">
        <f>IF(COUNT(F56,G56,I56)&gt;1,"nur eine Option zur Altersversorg. möglich","")</f>
        <v/>
      </c>
      <c r="L56" s="25"/>
      <c r="M56" s="35"/>
      <c r="N56" s="25"/>
      <c r="O56" s="25"/>
      <c r="P56" s="353"/>
      <c r="Q56" s="675" t="str">
        <f t="shared" ref="Q56:Q71" si="13">IF(B56="","",J56+N56)</f>
        <v/>
      </c>
      <c r="R56" s="353"/>
      <c r="S56" s="353"/>
      <c r="T56" s="353"/>
      <c r="U56" s="353"/>
      <c r="V56" s="353"/>
      <c r="W56" s="353"/>
      <c r="X56" s="353"/>
      <c r="Y56" s="353"/>
    </row>
    <row r="57" spans="1:25" x14ac:dyDescent="0.25">
      <c r="A57" s="19" t="str">
        <f>IF('3C_Zusammenfassung PK'!A66=0,"",'3C_Zusammenfassung PK'!A66)</f>
        <v/>
      </c>
      <c r="B57" s="32" t="str">
        <f>IF(A57="","",'3A_PK Arbeitnehmerbrutto'!T62)</f>
        <v/>
      </c>
      <c r="C57" s="23"/>
      <c r="D57" s="32" t="str">
        <f t="shared" ref="D57:D68" si="14">IF(B57="","",ROUND($B57*D$4,2))</f>
        <v/>
      </c>
      <c r="E57" s="33" t="str">
        <f>IF(B57="","",IF($T$24=0,"",('3A_PK Arbeitnehmerbrutto'!U62*$T$24+IF('3A_PK Arbeitnehmerbrutto'!U62*$T$24&gt;=$T$25+$T$26,$T$26,IF('3A_PK Arbeitnehmerbrutto'!U62*$T$24-$T$25&lt;=0,0,'3A_PK Arbeitnehmerbrutto'!U62*$T$24-$T$25))*$T$31+IF('3A_PK Arbeitnehmerbrutto'!U62*$T$24&gt;=$T$25+$T$26,$T$26,IF('3A_PK Arbeitnehmerbrutto'!U62*$T$24-$T$25&lt;=0,0,'3A_PK Arbeitnehmerbrutto'!U62*$T$24-$T$25))*$T$31*$T$32+IF('3A_PK Arbeitnehmerbrutto'!U62*$T$24&gt;=$T$25+$T$26,$T$26,IF('3A_PK Arbeitnehmerbrutto'!U62*$T$24-$T$25&lt;=0,0,'3A_PK Arbeitnehmerbrutto'!U62*$T$24-$T$25))*$T$31*$T$33+IF('3A_PK Arbeitnehmerbrutto'!U62*$T$24&gt;=$T$27,('3A_PK Arbeitnehmerbrutto'!U62*$T$24-$T$27+$T$27/$T$24*$T$28-$T$29)*$T$16,('3A_PK Arbeitnehmerbrutto'!U62*$T$24/$T$24*$T$28-$T$29)*$T$16)+'3A_PK Arbeitnehmerbrutto'!U62*$T$34)/'3A_PK Arbeitnehmerbrutto'!U62))</f>
        <v/>
      </c>
      <c r="F57" s="32" t="str">
        <f t="shared" si="11"/>
        <v/>
      </c>
      <c r="G57" s="72"/>
      <c r="H57" s="34" t="str">
        <f t="shared" ref="H57:H68" si="15">IF(G57&gt;0,ROUND(B57*G57,2),"")</f>
        <v/>
      </c>
      <c r="I57" s="25"/>
      <c r="J57" s="34" t="str">
        <f t="shared" si="12"/>
        <v/>
      </c>
      <c r="K57" s="35"/>
      <c r="L57" s="25"/>
      <c r="M57" s="35"/>
      <c r="N57" s="25"/>
      <c r="O57" s="25"/>
      <c r="P57" s="353"/>
      <c r="Q57" s="675" t="str">
        <f t="shared" si="13"/>
        <v/>
      </c>
      <c r="R57" s="353"/>
      <c r="S57" s="353"/>
      <c r="T57" s="353"/>
      <c r="U57" s="353"/>
      <c r="V57" s="353"/>
      <c r="W57" s="353"/>
      <c r="X57" s="353"/>
      <c r="Y57" s="353"/>
    </row>
    <row r="58" spans="1:25" x14ac:dyDescent="0.25">
      <c r="A58" s="19" t="str">
        <f>IF('3C_Zusammenfassung PK'!A67=0,"",'3C_Zusammenfassung PK'!A67)</f>
        <v/>
      </c>
      <c r="B58" s="32" t="str">
        <f>IF(A58="","",'3A_PK Arbeitnehmerbrutto'!T63)</f>
        <v/>
      </c>
      <c r="C58" s="23"/>
      <c r="D58" s="32" t="str">
        <f t="shared" si="14"/>
        <v/>
      </c>
      <c r="E58" s="33" t="str">
        <f>IF(B58="","",IF($T$24=0,"",('3A_PK Arbeitnehmerbrutto'!U63*$T$24+IF('3A_PK Arbeitnehmerbrutto'!U63*$T$24&gt;=$T$25+$T$26,$T$26,IF('3A_PK Arbeitnehmerbrutto'!U63*$T$24-$T$25&lt;=0,0,'3A_PK Arbeitnehmerbrutto'!U63*$T$24-$T$25))*$T$31+IF('3A_PK Arbeitnehmerbrutto'!U63*$T$24&gt;=$T$25+$T$26,$T$26,IF('3A_PK Arbeitnehmerbrutto'!U63*$T$24-$T$25&lt;=0,0,'3A_PK Arbeitnehmerbrutto'!U63*$T$24-$T$25))*$T$31*$T$32+IF('3A_PK Arbeitnehmerbrutto'!U63*$T$24&gt;=$T$25+$T$26,$T$26,IF('3A_PK Arbeitnehmerbrutto'!U63*$T$24-$T$25&lt;=0,0,'3A_PK Arbeitnehmerbrutto'!U63*$T$24-$T$25))*$T$31*$T$33+IF('3A_PK Arbeitnehmerbrutto'!U63*$T$24&gt;=$T$27,('3A_PK Arbeitnehmerbrutto'!U63*$T$24-$T$27+$T$27/$T$24*$T$28-$T$29)*$T$16,('3A_PK Arbeitnehmerbrutto'!U63*$T$24/$T$24*$T$28-$T$29)*$T$16)+'3A_PK Arbeitnehmerbrutto'!U63*$T$34)/'3A_PK Arbeitnehmerbrutto'!U63))</f>
        <v/>
      </c>
      <c r="F58" s="32" t="str">
        <f t="shared" si="11"/>
        <v/>
      </c>
      <c r="G58" s="72"/>
      <c r="H58" s="34" t="str">
        <f t="shared" si="15"/>
        <v/>
      </c>
      <c r="I58" s="25"/>
      <c r="J58" s="34" t="str">
        <f t="shared" si="12"/>
        <v/>
      </c>
      <c r="K58" s="35"/>
      <c r="L58" s="25"/>
      <c r="M58" s="35"/>
      <c r="N58" s="25"/>
      <c r="O58" s="25"/>
      <c r="P58" s="353"/>
      <c r="Q58" s="675" t="str">
        <f t="shared" si="13"/>
        <v/>
      </c>
      <c r="R58" s="353"/>
      <c r="S58" s="353"/>
      <c r="T58" s="353"/>
      <c r="U58" s="353"/>
      <c r="V58" s="353"/>
      <c r="W58" s="353"/>
      <c r="X58" s="353"/>
      <c r="Y58" s="353"/>
    </row>
    <row r="59" spans="1:25" x14ac:dyDescent="0.25">
      <c r="A59" s="19" t="str">
        <f>IF('3C_Zusammenfassung PK'!A68=0,"",'3C_Zusammenfassung PK'!A68)</f>
        <v/>
      </c>
      <c r="B59" s="32" t="str">
        <f>IF(A59="","",'3A_PK Arbeitnehmerbrutto'!T64)</f>
        <v/>
      </c>
      <c r="C59" s="23"/>
      <c r="D59" s="32" t="str">
        <f t="shared" si="14"/>
        <v/>
      </c>
      <c r="E59" s="33" t="str">
        <f>IF(B59="","",IF($T$24=0,"",('3A_PK Arbeitnehmerbrutto'!U64*$T$24+IF('3A_PK Arbeitnehmerbrutto'!U64*$T$24&gt;=$T$25+$T$26,$T$26,IF('3A_PK Arbeitnehmerbrutto'!U64*$T$24-$T$25&lt;=0,0,'3A_PK Arbeitnehmerbrutto'!U64*$T$24-$T$25))*$T$31+IF('3A_PK Arbeitnehmerbrutto'!U64*$T$24&gt;=$T$25+$T$26,$T$26,IF('3A_PK Arbeitnehmerbrutto'!U64*$T$24-$T$25&lt;=0,0,'3A_PK Arbeitnehmerbrutto'!U64*$T$24-$T$25))*$T$31*$T$32+IF('3A_PK Arbeitnehmerbrutto'!U64*$T$24&gt;=$T$25+$T$26,$T$26,IF('3A_PK Arbeitnehmerbrutto'!U64*$T$24-$T$25&lt;=0,0,'3A_PK Arbeitnehmerbrutto'!U64*$T$24-$T$25))*$T$31*$T$33+IF('3A_PK Arbeitnehmerbrutto'!U64*$T$24&gt;=$T$27,('3A_PK Arbeitnehmerbrutto'!U64*$T$24-$T$27+$T$27/$T$24*$T$28-$T$29)*$T$16,('3A_PK Arbeitnehmerbrutto'!U64*$T$24/$T$24*$T$28-$T$29)*$T$16)+'3A_PK Arbeitnehmerbrutto'!U64*$T$34)/'3A_PK Arbeitnehmerbrutto'!U64))</f>
        <v/>
      </c>
      <c r="F59" s="32" t="str">
        <f t="shared" si="11"/>
        <v/>
      </c>
      <c r="G59" s="72"/>
      <c r="H59" s="34" t="str">
        <f t="shared" si="15"/>
        <v/>
      </c>
      <c r="I59" s="25"/>
      <c r="J59" s="34" t="str">
        <f t="shared" si="12"/>
        <v/>
      </c>
      <c r="K59" s="35"/>
      <c r="L59" s="25"/>
      <c r="M59" s="35"/>
      <c r="N59" s="25"/>
      <c r="O59" s="25"/>
      <c r="P59" s="353"/>
      <c r="Q59" s="675" t="str">
        <f t="shared" si="13"/>
        <v/>
      </c>
      <c r="R59" s="353"/>
      <c r="S59" s="353"/>
      <c r="T59" s="353"/>
      <c r="U59" s="353"/>
      <c r="V59" s="353"/>
      <c r="W59" s="353"/>
      <c r="X59" s="353"/>
      <c r="Y59" s="353"/>
    </row>
    <row r="60" spans="1:25" x14ac:dyDescent="0.25">
      <c r="A60" s="19" t="str">
        <f>IF('3C_Zusammenfassung PK'!A69=0,"",'3C_Zusammenfassung PK'!A69)</f>
        <v/>
      </c>
      <c r="B60" s="32" t="str">
        <f>IF(A60="","",'3A_PK Arbeitnehmerbrutto'!T65)</f>
        <v/>
      </c>
      <c r="C60" s="23"/>
      <c r="D60" s="32" t="str">
        <f t="shared" si="14"/>
        <v/>
      </c>
      <c r="E60" s="33" t="str">
        <f>IF(B60="","",IF($T$24=0,"",('3A_PK Arbeitnehmerbrutto'!U65*$T$24+IF('3A_PK Arbeitnehmerbrutto'!U65*$T$24&gt;=$T$25+$T$26,$T$26,IF('3A_PK Arbeitnehmerbrutto'!U65*$T$24-$T$25&lt;=0,0,'3A_PK Arbeitnehmerbrutto'!U65*$T$24-$T$25))*$T$31+IF('3A_PK Arbeitnehmerbrutto'!U65*$T$24&gt;=$T$25+$T$26,$T$26,IF('3A_PK Arbeitnehmerbrutto'!U65*$T$24-$T$25&lt;=0,0,'3A_PK Arbeitnehmerbrutto'!U65*$T$24-$T$25))*$T$31*$T$32+IF('3A_PK Arbeitnehmerbrutto'!U65*$T$24&gt;=$T$25+$T$26,$T$26,IF('3A_PK Arbeitnehmerbrutto'!U65*$T$24-$T$25&lt;=0,0,'3A_PK Arbeitnehmerbrutto'!U65*$T$24-$T$25))*$T$31*$T$33+IF('3A_PK Arbeitnehmerbrutto'!U65*$T$24&gt;=$T$27,('3A_PK Arbeitnehmerbrutto'!U65*$T$24-$T$27+$T$27/$T$24*$T$28-$T$29)*$T$16,('3A_PK Arbeitnehmerbrutto'!U65*$T$24/$T$24*$T$28-$T$29)*$T$16)+'3A_PK Arbeitnehmerbrutto'!U65*$T$34)/'3A_PK Arbeitnehmerbrutto'!U65))</f>
        <v/>
      </c>
      <c r="F60" s="32" t="str">
        <f t="shared" si="11"/>
        <v/>
      </c>
      <c r="G60" s="72"/>
      <c r="H60" s="34" t="str">
        <f t="shared" si="15"/>
        <v/>
      </c>
      <c r="I60" s="25"/>
      <c r="J60" s="34" t="str">
        <f t="shared" si="12"/>
        <v/>
      </c>
      <c r="K60" s="35"/>
      <c r="L60" s="25"/>
      <c r="M60" s="35"/>
      <c r="N60" s="25"/>
      <c r="O60" s="25"/>
      <c r="P60" s="353"/>
      <c r="Q60" s="675" t="str">
        <f t="shared" si="13"/>
        <v/>
      </c>
      <c r="R60" s="353"/>
      <c r="S60" s="353"/>
      <c r="T60" s="353"/>
      <c r="U60" s="353"/>
      <c r="V60" s="353"/>
      <c r="W60" s="353"/>
      <c r="X60" s="353"/>
      <c r="Y60" s="353"/>
    </row>
    <row r="61" spans="1:25" x14ac:dyDescent="0.25">
      <c r="A61" s="19" t="str">
        <f>IF('3C_Zusammenfassung PK'!A70=0,"",'3C_Zusammenfassung PK'!A70)</f>
        <v/>
      </c>
      <c r="B61" s="32" t="str">
        <f>IF(A61="","",'3A_PK Arbeitnehmerbrutto'!T66)</f>
        <v/>
      </c>
      <c r="C61" s="23"/>
      <c r="D61" s="32" t="str">
        <f t="shared" si="14"/>
        <v/>
      </c>
      <c r="E61" s="33" t="str">
        <f>IF(B61="","",IF($T$24=0,"",('3A_PK Arbeitnehmerbrutto'!U66*$T$24+IF('3A_PK Arbeitnehmerbrutto'!U66*$T$24&gt;=$T$25+$T$26,$T$26,IF('3A_PK Arbeitnehmerbrutto'!U66*$T$24-$T$25&lt;=0,0,'3A_PK Arbeitnehmerbrutto'!U66*$T$24-$T$25))*$T$31+IF('3A_PK Arbeitnehmerbrutto'!U66*$T$24&gt;=$T$25+$T$26,$T$26,IF('3A_PK Arbeitnehmerbrutto'!U66*$T$24-$T$25&lt;=0,0,'3A_PK Arbeitnehmerbrutto'!U66*$T$24-$T$25))*$T$31*$T$32+IF('3A_PK Arbeitnehmerbrutto'!U66*$T$24&gt;=$T$25+$T$26,$T$26,IF('3A_PK Arbeitnehmerbrutto'!U66*$T$24-$T$25&lt;=0,0,'3A_PK Arbeitnehmerbrutto'!U66*$T$24-$T$25))*$T$31*$T$33+IF('3A_PK Arbeitnehmerbrutto'!U66*$T$24&gt;=$T$27,('3A_PK Arbeitnehmerbrutto'!U66*$T$24-$T$27+$T$27/$T$24*$T$28-$T$29)*$T$16,('3A_PK Arbeitnehmerbrutto'!U66*$T$24/$T$24*$T$28-$T$29)*$T$16)+'3A_PK Arbeitnehmerbrutto'!U66*$T$34)/'3A_PK Arbeitnehmerbrutto'!U66))</f>
        <v/>
      </c>
      <c r="F61" s="32" t="str">
        <f t="shared" si="11"/>
        <v/>
      </c>
      <c r="G61" s="72"/>
      <c r="H61" s="34" t="str">
        <f t="shared" si="15"/>
        <v/>
      </c>
      <c r="I61" s="25"/>
      <c r="J61" s="34" t="str">
        <f t="shared" si="12"/>
        <v/>
      </c>
      <c r="K61" s="35"/>
      <c r="L61" s="25"/>
      <c r="M61" s="35"/>
      <c r="N61" s="25"/>
      <c r="O61" s="25"/>
      <c r="P61" s="353"/>
      <c r="Q61" s="675" t="str">
        <f t="shared" si="13"/>
        <v/>
      </c>
      <c r="R61" s="353"/>
      <c r="S61" s="353"/>
      <c r="T61" s="353"/>
      <c r="U61" s="353"/>
      <c r="V61" s="353"/>
      <c r="W61" s="353"/>
      <c r="X61" s="353"/>
      <c r="Y61" s="353"/>
    </row>
    <row r="62" spans="1:25" x14ac:dyDescent="0.25">
      <c r="A62" s="19" t="str">
        <f>IF('3C_Zusammenfassung PK'!A71=0,"",'3C_Zusammenfassung PK'!A71)</f>
        <v/>
      </c>
      <c r="B62" s="32" t="str">
        <f>IF(A62="","",'3A_PK Arbeitnehmerbrutto'!T67)</f>
        <v/>
      </c>
      <c r="C62" s="23"/>
      <c r="D62" s="32" t="str">
        <f t="shared" si="14"/>
        <v/>
      </c>
      <c r="E62" s="33" t="str">
        <f>IF(B62="","",IF($T$24=0,"",('3A_PK Arbeitnehmerbrutto'!U67*$T$24+IF('3A_PK Arbeitnehmerbrutto'!U67*$T$24&gt;=$T$25+$T$26,$T$26,IF('3A_PK Arbeitnehmerbrutto'!U67*$T$24-$T$25&lt;=0,0,'3A_PK Arbeitnehmerbrutto'!U67*$T$24-$T$25))*$T$31+IF('3A_PK Arbeitnehmerbrutto'!U67*$T$24&gt;=$T$25+$T$26,$T$26,IF('3A_PK Arbeitnehmerbrutto'!U67*$T$24-$T$25&lt;=0,0,'3A_PK Arbeitnehmerbrutto'!U67*$T$24-$T$25))*$T$31*$T$32+IF('3A_PK Arbeitnehmerbrutto'!U67*$T$24&gt;=$T$25+$T$26,$T$26,IF('3A_PK Arbeitnehmerbrutto'!U67*$T$24-$T$25&lt;=0,0,'3A_PK Arbeitnehmerbrutto'!U67*$T$24-$T$25))*$T$31*$T$33+IF('3A_PK Arbeitnehmerbrutto'!U67*$T$24&gt;=$T$27,('3A_PK Arbeitnehmerbrutto'!U67*$T$24-$T$27+$T$27/$T$24*$T$28-$T$29)*$T$16,('3A_PK Arbeitnehmerbrutto'!U67*$T$24/$T$24*$T$28-$T$29)*$T$16)+'3A_PK Arbeitnehmerbrutto'!U67*$T$34)/'3A_PK Arbeitnehmerbrutto'!U67))</f>
        <v/>
      </c>
      <c r="F62" s="32" t="str">
        <f t="shared" si="11"/>
        <v/>
      </c>
      <c r="G62" s="72"/>
      <c r="H62" s="34" t="str">
        <f t="shared" si="15"/>
        <v/>
      </c>
      <c r="I62" s="25"/>
      <c r="J62" s="34" t="str">
        <f t="shared" si="12"/>
        <v/>
      </c>
      <c r="K62" s="35"/>
      <c r="L62" s="25"/>
      <c r="M62" s="35"/>
      <c r="N62" s="25"/>
      <c r="O62" s="25"/>
      <c r="P62" s="353"/>
      <c r="Q62" s="675" t="str">
        <f t="shared" si="13"/>
        <v/>
      </c>
      <c r="R62" s="353"/>
      <c r="S62" s="353"/>
      <c r="T62" s="353"/>
      <c r="U62" s="353"/>
      <c r="V62" s="353"/>
      <c r="W62" s="353"/>
      <c r="X62" s="353"/>
      <c r="Y62" s="353"/>
    </row>
    <row r="63" spans="1:25" x14ac:dyDescent="0.25">
      <c r="A63" s="19" t="str">
        <f>IF('3C_Zusammenfassung PK'!A72=0,"",'3C_Zusammenfassung PK'!A72)</f>
        <v/>
      </c>
      <c r="B63" s="32" t="str">
        <f>IF(A63="","",'3A_PK Arbeitnehmerbrutto'!T68)</f>
        <v/>
      </c>
      <c r="C63" s="23"/>
      <c r="D63" s="32" t="str">
        <f t="shared" si="14"/>
        <v/>
      </c>
      <c r="E63" s="33" t="str">
        <f>IF(B63="","",IF($T$24=0,"",('3A_PK Arbeitnehmerbrutto'!U68*$T$24+IF('3A_PK Arbeitnehmerbrutto'!U68*$T$24&gt;=$T$25+$T$26,$T$26,IF('3A_PK Arbeitnehmerbrutto'!U68*$T$24-$T$25&lt;=0,0,'3A_PK Arbeitnehmerbrutto'!U68*$T$24-$T$25))*$T$31+IF('3A_PK Arbeitnehmerbrutto'!U68*$T$24&gt;=$T$25+$T$26,$T$26,IF('3A_PK Arbeitnehmerbrutto'!U68*$T$24-$T$25&lt;=0,0,'3A_PK Arbeitnehmerbrutto'!U68*$T$24-$T$25))*$T$31*$T$32+IF('3A_PK Arbeitnehmerbrutto'!U68*$T$24&gt;=$T$25+$T$26,$T$26,IF('3A_PK Arbeitnehmerbrutto'!U68*$T$24-$T$25&lt;=0,0,'3A_PK Arbeitnehmerbrutto'!U68*$T$24-$T$25))*$T$31*$T$33+IF('3A_PK Arbeitnehmerbrutto'!U68*$T$24&gt;=$T$27,('3A_PK Arbeitnehmerbrutto'!U68*$T$24-$T$27+$T$27/$T$24*$T$28-$T$29)*$T$16,('3A_PK Arbeitnehmerbrutto'!U68*$T$24/$T$24*$T$28-$T$29)*$T$16)+'3A_PK Arbeitnehmerbrutto'!U68*$T$34)/'3A_PK Arbeitnehmerbrutto'!U68))</f>
        <v/>
      </c>
      <c r="F63" s="32" t="str">
        <f t="shared" si="11"/>
        <v/>
      </c>
      <c r="G63" s="72"/>
      <c r="H63" s="34" t="str">
        <f t="shared" si="15"/>
        <v/>
      </c>
      <c r="I63" s="25"/>
      <c r="J63" s="34" t="str">
        <f t="shared" si="12"/>
        <v/>
      </c>
      <c r="K63" s="35"/>
      <c r="L63" s="25"/>
      <c r="M63" s="35"/>
      <c r="N63" s="25"/>
      <c r="O63" s="25"/>
      <c r="P63" s="353"/>
      <c r="Q63" s="675" t="str">
        <f t="shared" si="13"/>
        <v/>
      </c>
      <c r="R63" s="353"/>
      <c r="S63" s="353"/>
      <c r="T63" s="353"/>
      <c r="U63" s="353"/>
      <c r="V63" s="353"/>
      <c r="W63" s="353"/>
      <c r="X63" s="353"/>
      <c r="Y63" s="353"/>
    </row>
    <row r="64" spans="1:25" x14ac:dyDescent="0.25">
      <c r="A64" s="19" t="str">
        <f>IF('3C_Zusammenfassung PK'!A73=0,"",'3C_Zusammenfassung PK'!A73)</f>
        <v/>
      </c>
      <c r="B64" s="32" t="str">
        <f>IF(A64="","",'3A_PK Arbeitnehmerbrutto'!T69)</f>
        <v/>
      </c>
      <c r="C64" s="23"/>
      <c r="D64" s="32" t="str">
        <f t="shared" si="14"/>
        <v/>
      </c>
      <c r="E64" s="33" t="str">
        <f>IF(B64="","",IF($T$24=0,"",('3A_PK Arbeitnehmerbrutto'!U69*$T$24+IF('3A_PK Arbeitnehmerbrutto'!U69*$T$24&gt;=$T$25+$T$26,$T$26,IF('3A_PK Arbeitnehmerbrutto'!U69*$T$24-$T$25&lt;=0,0,'3A_PK Arbeitnehmerbrutto'!U69*$T$24-$T$25))*$T$31+IF('3A_PK Arbeitnehmerbrutto'!U69*$T$24&gt;=$T$25+$T$26,$T$26,IF('3A_PK Arbeitnehmerbrutto'!U69*$T$24-$T$25&lt;=0,0,'3A_PK Arbeitnehmerbrutto'!U69*$T$24-$T$25))*$T$31*$T$32+IF('3A_PK Arbeitnehmerbrutto'!U69*$T$24&gt;=$T$25+$T$26,$T$26,IF('3A_PK Arbeitnehmerbrutto'!U69*$T$24-$T$25&lt;=0,0,'3A_PK Arbeitnehmerbrutto'!U69*$T$24-$T$25))*$T$31*$T$33+IF('3A_PK Arbeitnehmerbrutto'!U69*$T$24&gt;=$T$27,('3A_PK Arbeitnehmerbrutto'!U69*$T$24-$T$27+$T$27/$T$24*$T$28-$T$29)*$T$16,('3A_PK Arbeitnehmerbrutto'!U69*$T$24/$T$24*$T$28-$T$29)*$T$16)+'3A_PK Arbeitnehmerbrutto'!U69*$T$34)/'3A_PK Arbeitnehmerbrutto'!U69))</f>
        <v/>
      </c>
      <c r="F64" s="32" t="str">
        <f t="shared" si="11"/>
        <v/>
      </c>
      <c r="G64" s="72"/>
      <c r="H64" s="34" t="str">
        <f t="shared" si="15"/>
        <v/>
      </c>
      <c r="I64" s="25"/>
      <c r="J64" s="34" t="str">
        <f t="shared" si="12"/>
        <v/>
      </c>
      <c r="K64" s="35"/>
      <c r="L64" s="25"/>
      <c r="M64" s="35"/>
      <c r="N64" s="25"/>
      <c r="O64" s="25"/>
      <c r="P64" s="353"/>
      <c r="Q64" s="675" t="str">
        <f t="shared" si="13"/>
        <v/>
      </c>
      <c r="R64" s="353"/>
      <c r="S64" s="353"/>
      <c r="T64" s="353"/>
      <c r="U64" s="353"/>
      <c r="V64" s="353"/>
      <c r="W64" s="353"/>
      <c r="X64" s="353"/>
      <c r="Y64" s="353"/>
    </row>
    <row r="65" spans="1:25" x14ac:dyDescent="0.25">
      <c r="A65" s="19" t="str">
        <f>IF('3C_Zusammenfassung PK'!A74=0,"",'3C_Zusammenfassung PK'!A74)</f>
        <v/>
      </c>
      <c r="B65" s="32" t="str">
        <f>IF(A65="","",'3A_PK Arbeitnehmerbrutto'!T70)</f>
        <v/>
      </c>
      <c r="C65" s="23"/>
      <c r="D65" s="32" t="str">
        <f t="shared" si="14"/>
        <v/>
      </c>
      <c r="E65" s="33" t="str">
        <f>IF(B65="","",IF($T$24=0,"",('3A_PK Arbeitnehmerbrutto'!U70*$T$24+IF('3A_PK Arbeitnehmerbrutto'!U70*$T$24&gt;=$T$25+$T$26,$T$26,IF('3A_PK Arbeitnehmerbrutto'!U70*$T$24-$T$25&lt;=0,0,'3A_PK Arbeitnehmerbrutto'!U70*$T$24-$T$25))*$T$31+IF('3A_PK Arbeitnehmerbrutto'!U70*$T$24&gt;=$T$25+$T$26,$T$26,IF('3A_PK Arbeitnehmerbrutto'!U70*$T$24-$T$25&lt;=0,0,'3A_PK Arbeitnehmerbrutto'!U70*$T$24-$T$25))*$T$31*$T$32+IF('3A_PK Arbeitnehmerbrutto'!U70*$T$24&gt;=$T$25+$T$26,$T$26,IF('3A_PK Arbeitnehmerbrutto'!U70*$T$24-$T$25&lt;=0,0,'3A_PK Arbeitnehmerbrutto'!U70*$T$24-$T$25))*$T$31*$T$33+IF('3A_PK Arbeitnehmerbrutto'!U70*$T$24&gt;=$T$27,('3A_PK Arbeitnehmerbrutto'!U70*$T$24-$T$27+$T$27/$T$24*$T$28-$T$29)*$T$16,('3A_PK Arbeitnehmerbrutto'!U70*$T$24/$T$24*$T$28-$T$29)*$T$16)+'3A_PK Arbeitnehmerbrutto'!U70*$T$34)/'3A_PK Arbeitnehmerbrutto'!U70))</f>
        <v/>
      </c>
      <c r="F65" s="32" t="str">
        <f t="shared" si="11"/>
        <v/>
      </c>
      <c r="G65" s="72"/>
      <c r="H65" s="34" t="str">
        <f t="shared" si="15"/>
        <v/>
      </c>
      <c r="I65" s="25"/>
      <c r="J65" s="34" t="str">
        <f t="shared" si="12"/>
        <v/>
      </c>
      <c r="K65" s="35"/>
      <c r="L65" s="25"/>
      <c r="M65" s="35"/>
      <c r="N65" s="25"/>
      <c r="O65" s="25"/>
      <c r="P65" s="353"/>
      <c r="Q65" s="675" t="str">
        <f t="shared" si="13"/>
        <v/>
      </c>
      <c r="R65" s="353"/>
      <c r="S65" s="353"/>
      <c r="T65" s="353"/>
      <c r="U65" s="353"/>
      <c r="V65" s="353"/>
      <c r="W65" s="353"/>
      <c r="X65" s="353"/>
      <c r="Y65" s="353"/>
    </row>
    <row r="66" spans="1:25" x14ac:dyDescent="0.25">
      <c r="A66" s="19" t="str">
        <f>IF('3C_Zusammenfassung PK'!A75=0,"",'3C_Zusammenfassung PK'!A75)</f>
        <v/>
      </c>
      <c r="B66" s="32" t="str">
        <f>IF(A66="","",'3A_PK Arbeitnehmerbrutto'!T71)</f>
        <v/>
      </c>
      <c r="C66" s="23"/>
      <c r="D66" s="32" t="str">
        <f t="shared" si="14"/>
        <v/>
      </c>
      <c r="E66" s="33" t="str">
        <f>IF(B66="","",IF($T$24=0,"",('3A_PK Arbeitnehmerbrutto'!U71*$T$24+IF('3A_PK Arbeitnehmerbrutto'!U71*$T$24&gt;=$T$25+$T$26,$T$26,IF('3A_PK Arbeitnehmerbrutto'!U71*$T$24-$T$25&lt;=0,0,'3A_PK Arbeitnehmerbrutto'!U71*$T$24-$T$25))*$T$31+IF('3A_PK Arbeitnehmerbrutto'!U71*$T$24&gt;=$T$25+$T$26,$T$26,IF('3A_PK Arbeitnehmerbrutto'!U71*$T$24-$T$25&lt;=0,0,'3A_PK Arbeitnehmerbrutto'!U71*$T$24-$T$25))*$T$31*$T$32+IF('3A_PK Arbeitnehmerbrutto'!U71*$T$24&gt;=$T$25+$T$26,$T$26,IF('3A_PK Arbeitnehmerbrutto'!U71*$T$24-$T$25&lt;=0,0,'3A_PK Arbeitnehmerbrutto'!U71*$T$24-$T$25))*$T$31*$T$33+IF('3A_PK Arbeitnehmerbrutto'!U71*$T$24&gt;=$T$27,('3A_PK Arbeitnehmerbrutto'!U71*$T$24-$T$27+$T$27/$T$24*$T$28-$T$29)*$T$16,('3A_PK Arbeitnehmerbrutto'!U71*$T$24/$T$24*$T$28-$T$29)*$T$16)+'3A_PK Arbeitnehmerbrutto'!U71*$T$34)/'3A_PK Arbeitnehmerbrutto'!U71))</f>
        <v/>
      </c>
      <c r="F66" s="32" t="str">
        <f t="shared" si="11"/>
        <v/>
      </c>
      <c r="G66" s="72"/>
      <c r="H66" s="34" t="str">
        <f t="shared" si="15"/>
        <v/>
      </c>
      <c r="I66" s="25"/>
      <c r="J66" s="34" t="str">
        <f t="shared" si="12"/>
        <v/>
      </c>
      <c r="K66" s="35"/>
      <c r="L66" s="25"/>
      <c r="M66" s="35"/>
      <c r="N66" s="25"/>
      <c r="O66" s="25"/>
      <c r="P66" s="353"/>
      <c r="Q66" s="675" t="str">
        <f t="shared" si="13"/>
        <v/>
      </c>
      <c r="R66" s="353"/>
      <c r="S66" s="353"/>
      <c r="T66" s="353"/>
      <c r="U66" s="353"/>
      <c r="V66" s="353"/>
      <c r="W66" s="353"/>
      <c r="X66" s="353"/>
      <c r="Y66" s="353"/>
    </row>
    <row r="67" spans="1:25" x14ac:dyDescent="0.25">
      <c r="A67" s="19" t="str">
        <f>IF('3C_Zusammenfassung PK'!A76=0,"",'3C_Zusammenfassung PK'!A76)</f>
        <v/>
      </c>
      <c r="B67" s="32" t="str">
        <f>IF(A67="","",'3A_PK Arbeitnehmerbrutto'!T72)</f>
        <v/>
      </c>
      <c r="C67" s="23"/>
      <c r="D67" s="32" t="str">
        <f t="shared" si="14"/>
        <v/>
      </c>
      <c r="E67" s="33" t="str">
        <f>IF(B67="","",IF($T$24=0,"",('3A_PK Arbeitnehmerbrutto'!U72*$T$24+IF('3A_PK Arbeitnehmerbrutto'!U72*$T$24&gt;=$T$25+$T$26,$T$26,IF('3A_PK Arbeitnehmerbrutto'!U72*$T$24-$T$25&lt;=0,0,'3A_PK Arbeitnehmerbrutto'!U72*$T$24-$T$25))*$T$31+IF('3A_PK Arbeitnehmerbrutto'!U72*$T$24&gt;=$T$25+$T$26,$T$26,IF('3A_PK Arbeitnehmerbrutto'!U72*$T$24-$T$25&lt;=0,0,'3A_PK Arbeitnehmerbrutto'!U72*$T$24-$T$25))*$T$31*$T$32+IF('3A_PK Arbeitnehmerbrutto'!U72*$T$24&gt;=$T$25+$T$26,$T$26,IF('3A_PK Arbeitnehmerbrutto'!U72*$T$24-$T$25&lt;=0,0,'3A_PK Arbeitnehmerbrutto'!U72*$T$24-$T$25))*$T$31*$T$33+IF('3A_PK Arbeitnehmerbrutto'!U72*$T$24&gt;=$T$27,('3A_PK Arbeitnehmerbrutto'!U72*$T$24-$T$27+$T$27/$T$24*$T$28-$T$29)*$T$16,('3A_PK Arbeitnehmerbrutto'!U72*$T$24/$T$24*$T$28-$T$29)*$T$16)+'3A_PK Arbeitnehmerbrutto'!U72*$T$34)/'3A_PK Arbeitnehmerbrutto'!U72))</f>
        <v/>
      </c>
      <c r="F67" s="32" t="str">
        <f t="shared" si="11"/>
        <v/>
      </c>
      <c r="G67" s="72"/>
      <c r="H67" s="34" t="str">
        <f t="shared" si="15"/>
        <v/>
      </c>
      <c r="I67" s="25"/>
      <c r="J67" s="34" t="str">
        <f t="shared" si="12"/>
        <v/>
      </c>
      <c r="K67" s="35"/>
      <c r="L67" s="25"/>
      <c r="M67" s="35"/>
      <c r="N67" s="25"/>
      <c r="O67" s="25"/>
      <c r="P67" s="353"/>
      <c r="Q67" s="675" t="str">
        <f t="shared" si="13"/>
        <v/>
      </c>
      <c r="R67" s="353"/>
      <c r="S67" s="353"/>
      <c r="T67" s="353"/>
      <c r="U67" s="353"/>
      <c r="V67" s="353"/>
      <c r="W67" s="353"/>
      <c r="X67" s="353"/>
      <c r="Y67" s="353"/>
    </row>
    <row r="68" spans="1:25" x14ac:dyDescent="0.25">
      <c r="A68" s="19" t="str">
        <f>IF('3C_Zusammenfassung PK'!A77=0,"",'3C_Zusammenfassung PK'!A77)</f>
        <v/>
      </c>
      <c r="B68" s="32" t="str">
        <f>IF(A68="","",'3A_PK Arbeitnehmerbrutto'!T73)</f>
        <v/>
      </c>
      <c r="C68" s="23"/>
      <c r="D68" s="32" t="str">
        <f t="shared" si="14"/>
        <v/>
      </c>
      <c r="E68" s="33" t="str">
        <f>IF(B68="","",IF($T$24=0,"",('3A_PK Arbeitnehmerbrutto'!U73*$T$24+IF('3A_PK Arbeitnehmerbrutto'!U73*$T$24&gt;=$T$25+$T$26,$T$26,IF('3A_PK Arbeitnehmerbrutto'!U73*$T$24-$T$25&lt;=0,0,'3A_PK Arbeitnehmerbrutto'!U73*$T$24-$T$25))*$T$31+IF('3A_PK Arbeitnehmerbrutto'!U73*$T$24&gt;=$T$25+$T$26,$T$26,IF('3A_PK Arbeitnehmerbrutto'!U73*$T$24-$T$25&lt;=0,0,'3A_PK Arbeitnehmerbrutto'!U73*$T$24-$T$25))*$T$31*$T$32+IF('3A_PK Arbeitnehmerbrutto'!U73*$T$24&gt;=$T$25+$T$26,$T$26,IF('3A_PK Arbeitnehmerbrutto'!U73*$T$24-$T$25&lt;=0,0,'3A_PK Arbeitnehmerbrutto'!U73*$T$24-$T$25))*$T$31*$T$33+IF('3A_PK Arbeitnehmerbrutto'!U73*$T$24&gt;=$T$27,('3A_PK Arbeitnehmerbrutto'!U73*$T$24-$T$27+$T$27/$T$24*$T$28-$T$29)*$T$16,('3A_PK Arbeitnehmerbrutto'!U73*$T$24/$T$24*$T$28-$T$29)*$T$16)+'3A_PK Arbeitnehmerbrutto'!U73*$T$34)/'3A_PK Arbeitnehmerbrutto'!U73))</f>
        <v/>
      </c>
      <c r="F68" s="32" t="str">
        <f t="shared" si="11"/>
        <v/>
      </c>
      <c r="G68" s="72"/>
      <c r="H68" s="34" t="str">
        <f t="shared" si="15"/>
        <v/>
      </c>
      <c r="I68" s="25"/>
      <c r="J68" s="34" t="str">
        <f t="shared" si="12"/>
        <v/>
      </c>
      <c r="K68" s="35" t="str">
        <f>IF(COUNT(F68,G68,I68)&gt;1,"nur eine Option zur Altersversorg. möglich","")</f>
        <v/>
      </c>
      <c r="L68" s="25"/>
      <c r="M68" s="35"/>
      <c r="N68" s="25"/>
      <c r="O68" s="25"/>
      <c r="P68" s="353"/>
      <c r="Q68" s="675" t="str">
        <f t="shared" si="13"/>
        <v/>
      </c>
      <c r="R68" s="353"/>
      <c r="S68" s="353"/>
      <c r="T68" s="353"/>
      <c r="U68" s="353"/>
      <c r="V68" s="353"/>
      <c r="W68" s="353"/>
      <c r="X68" s="353"/>
      <c r="Y68" s="353"/>
    </row>
    <row r="69" spans="1:25" x14ac:dyDescent="0.25">
      <c r="A69" s="19" t="str">
        <f>IF('3C_Zusammenfassung PK'!A78=0,"",'3C_Zusammenfassung PK'!A78)</f>
        <v>MiniJob</v>
      </c>
      <c r="B69" s="32" t="str">
        <f>IF(A69="","",'3A_PK Arbeitnehmerbrutto'!T74)</f>
        <v/>
      </c>
      <c r="C69" s="32" t="str">
        <f>IF(B69="","",B69*$C$4)</f>
        <v/>
      </c>
      <c r="D69" s="23"/>
      <c r="E69" s="33" t="str">
        <f>IF(B69="","",IF($T$24=0,"",('3A_PK Arbeitnehmerbrutto'!U74*$T$24+IF('3A_PK Arbeitnehmerbrutto'!U74*$T$24&gt;=$T$25+$T$26,$T$26,IF('3A_PK Arbeitnehmerbrutto'!U74*$T$24-$T$25&lt;=0,0,'3A_PK Arbeitnehmerbrutto'!U74*$T$24-$T$25))*$T$31+IF('3A_PK Arbeitnehmerbrutto'!U74*$T$24&gt;=$T$25+$T$26,$T$26,IF('3A_PK Arbeitnehmerbrutto'!U74*$T$24-$T$25&lt;=0,0,'3A_PK Arbeitnehmerbrutto'!U74*$T$24-$T$25))*$T$31*$T$32+IF('3A_PK Arbeitnehmerbrutto'!U74*$T$24&gt;=$T$25+$T$26,$T$26,IF('3A_PK Arbeitnehmerbrutto'!U74*$T$24-$T$25&lt;=0,0,'3A_PK Arbeitnehmerbrutto'!U74*$T$24-$T$25))*$T$31*$T$33+IF('3A_PK Arbeitnehmerbrutto'!U74*$T$24&gt;=$T$27,('3A_PK Arbeitnehmerbrutto'!U74*$T$24-$T$27+$T$27/$T$24*$T$28-$T$29)*$T$16,('3A_PK Arbeitnehmerbrutto'!U74*$T$24/$T$24*$T$28-$T$29)*$T$16)+'3A_PK Arbeitnehmerbrutto'!U74*$T$34)/'3A_PK Arbeitnehmerbrutto'!U74))</f>
        <v/>
      </c>
      <c r="F69" s="32" t="str">
        <f t="shared" si="11"/>
        <v/>
      </c>
      <c r="G69" s="72"/>
      <c r="H69" s="34" t="str">
        <f>IF(G69&gt;0,ROUND(B69*G69,2),"")</f>
        <v/>
      </c>
      <c r="I69" s="25"/>
      <c r="J69" s="34" t="str">
        <f t="shared" si="12"/>
        <v/>
      </c>
      <c r="K69" s="35" t="str">
        <f>IF(COUNT(F69,G69,I69)&gt;1,"nur eine Option zur Altersversorg. möglich","")</f>
        <v/>
      </c>
      <c r="L69" s="25"/>
      <c r="M69" s="35"/>
      <c r="N69" s="25"/>
      <c r="O69" s="25"/>
      <c r="P69" s="353"/>
      <c r="Q69" s="675" t="str">
        <f t="shared" si="13"/>
        <v/>
      </c>
      <c r="R69" s="353"/>
      <c r="S69" s="353"/>
      <c r="T69" s="353"/>
      <c r="U69" s="353"/>
      <c r="V69" s="353"/>
      <c r="W69" s="353"/>
      <c r="X69" s="353"/>
      <c r="Y69" s="353"/>
    </row>
    <row r="70" spans="1:25" x14ac:dyDescent="0.25">
      <c r="A70" s="19" t="str">
        <f>IF('3C_Zusammenfassung PK'!A79=0,"",'3C_Zusammenfassung PK'!A79)</f>
        <v>FSJ / BFD</v>
      </c>
      <c r="B70" s="32" t="str">
        <f>IF(A70="","",'3A_PK Arbeitnehmerbrutto'!T75)</f>
        <v/>
      </c>
      <c r="C70" s="23"/>
      <c r="D70" s="23"/>
      <c r="E70" s="23"/>
      <c r="F70" s="23"/>
      <c r="G70" s="23"/>
      <c r="H70" s="23"/>
      <c r="I70" s="23"/>
      <c r="J70" s="34" t="str">
        <f t="shared" si="12"/>
        <v/>
      </c>
      <c r="K70" s="35" t="str">
        <f>IF(COUNT(F70,G70,I70)&gt;1,"nur eine Option zur Altersversorg. möglich","")</f>
        <v/>
      </c>
      <c r="L70" s="25"/>
      <c r="M70" s="35"/>
      <c r="N70" s="25"/>
      <c r="O70" s="25"/>
      <c r="P70" s="353"/>
      <c r="Q70" s="675" t="str">
        <f t="shared" si="13"/>
        <v/>
      </c>
      <c r="R70" s="353"/>
      <c r="S70" s="353"/>
      <c r="T70" s="353"/>
      <c r="U70" s="353"/>
      <c r="V70" s="353"/>
      <c r="W70" s="353"/>
      <c r="X70" s="353"/>
      <c r="Y70" s="353"/>
    </row>
    <row r="71" spans="1:25" x14ac:dyDescent="0.25">
      <c r="A71" s="19" t="str">
        <f>IF('3C_Zusammenfassung PK'!A80=0,"",'3C_Zusammenfassung PK'!A80)</f>
        <v>Honorare</v>
      </c>
      <c r="B71" s="32" t="str">
        <f>IF(A71="","",'3A_PK Arbeitnehmerbrutto'!T76)</f>
        <v/>
      </c>
      <c r="C71" s="23"/>
      <c r="D71" s="23"/>
      <c r="E71" s="23"/>
      <c r="F71" s="23"/>
      <c r="G71" s="23"/>
      <c r="H71" s="23"/>
      <c r="I71" s="23"/>
      <c r="J71" s="34" t="str">
        <f t="shared" si="12"/>
        <v/>
      </c>
      <c r="K71" s="35" t="str">
        <f>IF(COUNT(F71,G71,I71)&gt;1,"nur eine Option zur Altersversorg. möglich","")</f>
        <v/>
      </c>
      <c r="L71" s="25"/>
      <c r="M71" s="35"/>
      <c r="N71" s="25"/>
      <c r="O71" s="25"/>
      <c r="P71" s="353"/>
      <c r="Q71" s="675" t="str">
        <f t="shared" si="13"/>
        <v/>
      </c>
      <c r="R71" s="353"/>
      <c r="S71" s="353"/>
      <c r="T71" s="353"/>
      <c r="U71" s="353"/>
      <c r="V71" s="353"/>
      <c r="W71" s="353"/>
      <c r="X71" s="353"/>
      <c r="Y71" s="353"/>
    </row>
    <row r="72" spans="1:25" x14ac:dyDescent="0.25">
      <c r="A72" s="53"/>
      <c r="B72" s="36"/>
      <c r="C72" s="36"/>
      <c r="D72" s="55"/>
      <c r="E72" s="55"/>
      <c r="F72" s="55"/>
      <c r="G72" s="55"/>
      <c r="H72" s="55"/>
      <c r="I72" s="55"/>
      <c r="J72" s="56"/>
      <c r="K72" s="36"/>
      <c r="L72" s="353"/>
      <c r="M72" s="36"/>
      <c r="N72" s="353"/>
      <c r="O72" s="353"/>
      <c r="P72" s="353"/>
      <c r="Q72" s="353"/>
      <c r="R72" s="353"/>
      <c r="S72" s="353"/>
      <c r="T72" s="353"/>
      <c r="U72" s="353"/>
      <c r="V72" s="353"/>
      <c r="W72" s="353"/>
      <c r="X72" s="353"/>
      <c r="Y72" s="353"/>
    </row>
    <row r="73" spans="1:25" x14ac:dyDescent="0.25">
      <c r="A73" s="678" t="s">
        <v>249</v>
      </c>
      <c r="B73" s="57"/>
      <c r="C73" s="21"/>
      <c r="D73" s="55"/>
      <c r="E73" s="55"/>
      <c r="F73" s="55"/>
      <c r="G73" s="55"/>
      <c r="H73" s="55"/>
      <c r="I73" s="55"/>
      <c r="J73" s="58"/>
      <c r="K73" s="36"/>
      <c r="L73" s="353"/>
      <c r="M73" s="36"/>
      <c r="N73" s="353"/>
      <c r="O73" s="353"/>
      <c r="P73" s="353"/>
      <c r="Q73" s="353"/>
      <c r="R73" s="353"/>
      <c r="S73" s="353"/>
      <c r="T73" s="353"/>
      <c r="U73" s="353"/>
      <c r="V73" s="353"/>
      <c r="W73" s="353"/>
      <c r="X73" s="353"/>
      <c r="Y73" s="353"/>
    </row>
    <row r="74" spans="1:25" x14ac:dyDescent="0.25">
      <c r="A74" s="19" t="str">
        <f>IF('3C_Zusammenfassung PK'!A84=0,"",'3C_Zusammenfassung PK'!A84)</f>
        <v/>
      </c>
      <c r="B74" s="32" t="str">
        <f>IF(A74="","",'3A_PK Arbeitnehmerbrutto'!T79)</f>
        <v/>
      </c>
      <c r="C74" s="23"/>
      <c r="D74" s="32" t="str">
        <f>IF(B74="","",ROUND($B74*D$4,2))</f>
        <v/>
      </c>
      <c r="E74" s="33" t="str">
        <f>IF(B74="","",IF($T$24=0,"",('3A_PK Arbeitnehmerbrutto'!U79*$T$24+IF('3A_PK Arbeitnehmerbrutto'!U79*$T$24&gt;=$T$25+$T$26,$T$26,IF('3A_PK Arbeitnehmerbrutto'!U79*$T$24-$T$25&lt;=0,0,'3A_PK Arbeitnehmerbrutto'!U79*$T$24-$T$25))*$T$31+IF('3A_PK Arbeitnehmerbrutto'!U79*$T$24&gt;=$T$25+$T$26,$T$26,IF('3A_PK Arbeitnehmerbrutto'!U79*$T$24-$T$25&lt;=0,0,'3A_PK Arbeitnehmerbrutto'!U79*$T$24-$T$25))*$T$31*$T$32+IF('3A_PK Arbeitnehmerbrutto'!U79*$T$24&gt;=$T$25+$T$26,$T$26,IF('3A_PK Arbeitnehmerbrutto'!U79*$T$24-$T$25&lt;=0,0,'3A_PK Arbeitnehmerbrutto'!U79*$T$24-$T$25))*$T$31*$T$33+IF('3A_PK Arbeitnehmerbrutto'!U79*$T$24&gt;=$T$27,('3A_PK Arbeitnehmerbrutto'!U79*$T$24-$T$27+$T$27/$T$24*$T$28-$T$29)*$T$16,('3A_PK Arbeitnehmerbrutto'!U79*$T$24/$T$24*$T$28-$T$29)*$T$16)+'3A_PK Arbeitnehmerbrutto'!U79*$T$34)/'3A_PK Arbeitnehmerbrutto'!U79))</f>
        <v/>
      </c>
      <c r="F74" s="32" t="str">
        <f t="shared" ref="F74:F84" si="16">IF(E74="","",ROUND(B74*E74,2))</f>
        <v/>
      </c>
      <c r="G74" s="72"/>
      <c r="H74" s="34" t="str">
        <f>IF(G74&gt;0,ROUND(B74*G74,2),"")</f>
        <v/>
      </c>
      <c r="I74" s="25"/>
      <c r="J74" s="34" t="str">
        <f t="shared" ref="J74:J86" si="17">IF(B74="","",IF(K74="nur eine Option zur Altersversorg. möglich","FEHLER",SUM(B74,C74,D74,F74,H74,I74)))</f>
        <v/>
      </c>
      <c r="K74" s="35" t="str">
        <f>IF(COUNT(F74,G74,I74)&gt;1,"nur eine Option zur Altersversorg. möglich","")</f>
        <v/>
      </c>
      <c r="L74" s="25"/>
      <c r="M74" s="35"/>
      <c r="N74" s="25"/>
      <c r="O74" s="25"/>
      <c r="P74" s="353"/>
      <c r="Q74" s="675" t="str">
        <f t="shared" ref="Q74:Q86" si="18">IF(B74="","",J74+N74)</f>
        <v/>
      </c>
      <c r="R74" s="353"/>
      <c r="S74" s="353"/>
      <c r="T74" s="353"/>
      <c r="U74" s="353"/>
      <c r="V74" s="353"/>
      <c r="W74" s="353"/>
      <c r="X74" s="353"/>
      <c r="Y74" s="353"/>
    </row>
    <row r="75" spans="1:25" x14ac:dyDescent="0.25">
      <c r="A75" s="19" t="str">
        <f>IF('3C_Zusammenfassung PK'!A85=0,"",'3C_Zusammenfassung PK'!A85)</f>
        <v/>
      </c>
      <c r="B75" s="32" t="str">
        <f>IF(A75="","",'3A_PK Arbeitnehmerbrutto'!T80)</f>
        <v/>
      </c>
      <c r="C75" s="23"/>
      <c r="D75" s="32" t="str">
        <f>IF(B75="","",ROUND($B75*D$4,2))</f>
        <v/>
      </c>
      <c r="E75" s="33" t="str">
        <f>IF(B75="","",IF($T$24=0,"",('3A_PK Arbeitnehmerbrutto'!U80*$T$24+IF('3A_PK Arbeitnehmerbrutto'!U80*$T$24&gt;=$T$25+$T$26,$T$26,IF('3A_PK Arbeitnehmerbrutto'!U80*$T$24-$T$25&lt;=0,0,'3A_PK Arbeitnehmerbrutto'!U80*$T$24-$T$25))*$T$31+IF('3A_PK Arbeitnehmerbrutto'!U80*$T$24&gt;=$T$25+$T$26,$T$26,IF('3A_PK Arbeitnehmerbrutto'!U80*$T$24-$T$25&lt;=0,0,'3A_PK Arbeitnehmerbrutto'!U80*$T$24-$T$25))*$T$31*$T$32+IF('3A_PK Arbeitnehmerbrutto'!U80*$T$24&gt;=$T$25+$T$26,$T$26,IF('3A_PK Arbeitnehmerbrutto'!U80*$T$24-$T$25&lt;=0,0,'3A_PK Arbeitnehmerbrutto'!U80*$T$24-$T$25))*$T$31*$T$33+IF('3A_PK Arbeitnehmerbrutto'!U80*$T$24&gt;=$T$27,('3A_PK Arbeitnehmerbrutto'!U80*$T$24-$T$27+$T$27/$T$24*$T$28-$T$29)*$T$16,('3A_PK Arbeitnehmerbrutto'!U80*$T$24/$T$24*$T$28-$T$29)*$T$16)+'3A_PK Arbeitnehmerbrutto'!U80*$T$34)/'3A_PK Arbeitnehmerbrutto'!U80))</f>
        <v/>
      </c>
      <c r="F75" s="32" t="str">
        <f t="shared" si="16"/>
        <v/>
      </c>
      <c r="G75" s="72"/>
      <c r="H75" s="34" t="str">
        <f t="shared" ref="H75:H83" si="19">IF(G75&gt;0,ROUND(B75*G75,2),"")</f>
        <v/>
      </c>
      <c r="I75" s="25"/>
      <c r="J75" s="34" t="str">
        <f t="shared" si="17"/>
        <v/>
      </c>
      <c r="K75" s="35" t="str">
        <f>IF(COUNT(F75,G75,I75)&gt;1,"nur eine Option zur Altersversorg. möglich","")</f>
        <v/>
      </c>
      <c r="L75" s="25"/>
      <c r="M75" s="35"/>
      <c r="N75" s="25"/>
      <c r="O75" s="25"/>
      <c r="P75" s="353"/>
      <c r="Q75" s="675" t="str">
        <f t="shared" si="18"/>
        <v/>
      </c>
      <c r="R75" s="353"/>
      <c r="S75" s="353"/>
      <c r="T75" s="353"/>
      <c r="U75" s="353"/>
      <c r="V75" s="353"/>
      <c r="W75" s="353"/>
      <c r="X75" s="353"/>
      <c r="Y75" s="353"/>
    </row>
    <row r="76" spans="1:25" x14ac:dyDescent="0.25">
      <c r="A76" s="19" t="str">
        <f>IF('3C_Zusammenfassung PK'!A86=0,"",'3C_Zusammenfassung PK'!A86)</f>
        <v/>
      </c>
      <c r="B76" s="32" t="str">
        <f>IF(A76="","",'3A_PK Arbeitnehmerbrutto'!T81)</f>
        <v/>
      </c>
      <c r="C76" s="23"/>
      <c r="D76" s="32" t="str">
        <f t="shared" ref="D76:D83" si="20">IF(B76="","",ROUND($B76*D$4,2))</f>
        <v/>
      </c>
      <c r="E76" s="33" t="str">
        <f>IF(B76="","",IF($T$24=0,"",('3A_PK Arbeitnehmerbrutto'!U81*$T$24+IF('3A_PK Arbeitnehmerbrutto'!U81*$T$24&gt;=$T$25+$T$26,$T$26,IF('3A_PK Arbeitnehmerbrutto'!U81*$T$24-$T$25&lt;=0,0,'3A_PK Arbeitnehmerbrutto'!U81*$T$24-$T$25))*$T$31+IF('3A_PK Arbeitnehmerbrutto'!U81*$T$24&gt;=$T$25+$T$26,$T$26,IF('3A_PK Arbeitnehmerbrutto'!U81*$T$24-$T$25&lt;=0,0,'3A_PK Arbeitnehmerbrutto'!U81*$T$24-$T$25))*$T$31*$T$32+IF('3A_PK Arbeitnehmerbrutto'!U81*$T$24&gt;=$T$25+$T$26,$T$26,IF('3A_PK Arbeitnehmerbrutto'!U81*$T$24-$T$25&lt;=0,0,'3A_PK Arbeitnehmerbrutto'!U81*$T$24-$T$25))*$T$31*$T$33+IF('3A_PK Arbeitnehmerbrutto'!U81*$T$24&gt;=$T$27,('3A_PK Arbeitnehmerbrutto'!U81*$T$24-$T$27+$T$27/$T$24*$T$28-$T$29)*$T$16,('3A_PK Arbeitnehmerbrutto'!U81*$T$24/$T$24*$T$28-$T$29)*$T$16)+'3A_PK Arbeitnehmerbrutto'!U81*$T$34)/'3A_PK Arbeitnehmerbrutto'!U81))</f>
        <v/>
      </c>
      <c r="F76" s="32" t="str">
        <f t="shared" si="16"/>
        <v/>
      </c>
      <c r="G76" s="72"/>
      <c r="H76" s="34" t="str">
        <f t="shared" si="19"/>
        <v/>
      </c>
      <c r="I76" s="25"/>
      <c r="J76" s="34" t="str">
        <f t="shared" si="17"/>
        <v/>
      </c>
      <c r="K76" s="35"/>
      <c r="L76" s="25"/>
      <c r="M76" s="35"/>
      <c r="N76" s="25"/>
      <c r="O76" s="25"/>
      <c r="P76" s="353"/>
      <c r="Q76" s="675" t="str">
        <f t="shared" si="18"/>
        <v/>
      </c>
      <c r="R76" s="353"/>
      <c r="S76" s="353"/>
      <c r="T76" s="353"/>
      <c r="U76" s="353"/>
      <c r="V76" s="353"/>
      <c r="W76" s="353"/>
      <c r="X76" s="353"/>
      <c r="Y76" s="353"/>
    </row>
    <row r="77" spans="1:25" x14ac:dyDescent="0.25">
      <c r="A77" s="19" t="str">
        <f>IF('3C_Zusammenfassung PK'!A87=0,"",'3C_Zusammenfassung PK'!A87)</f>
        <v/>
      </c>
      <c r="B77" s="32" t="str">
        <f>IF(A77="","",'3A_PK Arbeitnehmerbrutto'!T82)</f>
        <v/>
      </c>
      <c r="C77" s="23"/>
      <c r="D77" s="32" t="str">
        <f t="shared" si="20"/>
        <v/>
      </c>
      <c r="E77" s="33" t="str">
        <f>IF(B77="","",IF($T$24=0,"",('3A_PK Arbeitnehmerbrutto'!U82*$T$24+IF('3A_PK Arbeitnehmerbrutto'!U82*$T$24&gt;=$T$25+$T$26,$T$26,IF('3A_PK Arbeitnehmerbrutto'!U82*$T$24-$T$25&lt;=0,0,'3A_PK Arbeitnehmerbrutto'!U82*$T$24-$T$25))*$T$31+IF('3A_PK Arbeitnehmerbrutto'!U82*$T$24&gt;=$T$25+$T$26,$T$26,IF('3A_PK Arbeitnehmerbrutto'!U82*$T$24-$T$25&lt;=0,0,'3A_PK Arbeitnehmerbrutto'!U82*$T$24-$T$25))*$T$31*$T$32+IF('3A_PK Arbeitnehmerbrutto'!U82*$T$24&gt;=$T$25+$T$26,$T$26,IF('3A_PK Arbeitnehmerbrutto'!U82*$T$24-$T$25&lt;=0,0,'3A_PK Arbeitnehmerbrutto'!U82*$T$24-$T$25))*$T$31*$T$33+IF('3A_PK Arbeitnehmerbrutto'!U82*$T$24&gt;=$T$27,('3A_PK Arbeitnehmerbrutto'!U82*$T$24-$T$27+$T$27/$T$24*$T$28-$T$29)*$T$16,('3A_PK Arbeitnehmerbrutto'!U82*$T$24/$T$24*$T$28-$T$29)*$T$16)+'3A_PK Arbeitnehmerbrutto'!U82*$T$34)/'3A_PK Arbeitnehmerbrutto'!U82))</f>
        <v/>
      </c>
      <c r="F77" s="32" t="str">
        <f t="shared" si="16"/>
        <v/>
      </c>
      <c r="G77" s="72"/>
      <c r="H77" s="34" t="str">
        <f t="shared" si="19"/>
        <v/>
      </c>
      <c r="I77" s="25"/>
      <c r="J77" s="34" t="str">
        <f t="shared" si="17"/>
        <v/>
      </c>
      <c r="K77" s="35"/>
      <c r="L77" s="25"/>
      <c r="M77" s="35"/>
      <c r="N77" s="25"/>
      <c r="O77" s="25"/>
      <c r="P77" s="353"/>
      <c r="Q77" s="675" t="str">
        <f t="shared" si="18"/>
        <v/>
      </c>
      <c r="R77" s="353"/>
      <c r="S77" s="353"/>
      <c r="T77" s="353"/>
      <c r="U77" s="353"/>
      <c r="V77" s="353"/>
      <c r="W77" s="353"/>
      <c r="X77" s="353"/>
      <c r="Y77" s="353"/>
    </row>
    <row r="78" spans="1:25" x14ac:dyDescent="0.25">
      <c r="A78" s="19" t="str">
        <f>IF('3C_Zusammenfassung PK'!A88=0,"",'3C_Zusammenfassung PK'!A88)</f>
        <v/>
      </c>
      <c r="B78" s="32" t="str">
        <f>IF(A78="","",'3A_PK Arbeitnehmerbrutto'!T83)</f>
        <v/>
      </c>
      <c r="C78" s="23"/>
      <c r="D78" s="32" t="str">
        <f t="shared" si="20"/>
        <v/>
      </c>
      <c r="E78" s="33" t="str">
        <f>IF(B78="","",IF($T$24=0,"",('3A_PK Arbeitnehmerbrutto'!U83*$T$24+IF('3A_PK Arbeitnehmerbrutto'!U83*$T$24&gt;=$T$25+$T$26,$T$26,IF('3A_PK Arbeitnehmerbrutto'!U83*$T$24-$T$25&lt;=0,0,'3A_PK Arbeitnehmerbrutto'!U83*$T$24-$T$25))*$T$31+IF('3A_PK Arbeitnehmerbrutto'!U83*$T$24&gt;=$T$25+$T$26,$T$26,IF('3A_PK Arbeitnehmerbrutto'!U83*$T$24-$T$25&lt;=0,0,'3A_PK Arbeitnehmerbrutto'!U83*$T$24-$T$25))*$T$31*$T$32+IF('3A_PK Arbeitnehmerbrutto'!U83*$T$24&gt;=$T$25+$T$26,$T$26,IF('3A_PK Arbeitnehmerbrutto'!U83*$T$24-$T$25&lt;=0,0,'3A_PK Arbeitnehmerbrutto'!U83*$T$24-$T$25))*$T$31*$T$33+IF('3A_PK Arbeitnehmerbrutto'!U83*$T$24&gt;=$T$27,('3A_PK Arbeitnehmerbrutto'!U83*$T$24-$T$27+$T$27/$T$24*$T$28-$T$29)*$T$16,('3A_PK Arbeitnehmerbrutto'!U83*$T$24/$T$24*$T$28-$T$29)*$T$16)+'3A_PK Arbeitnehmerbrutto'!U83*$T$34)/'3A_PK Arbeitnehmerbrutto'!U83))</f>
        <v/>
      </c>
      <c r="F78" s="32" t="str">
        <f t="shared" si="16"/>
        <v/>
      </c>
      <c r="G78" s="72"/>
      <c r="H78" s="34" t="str">
        <f t="shared" si="19"/>
        <v/>
      </c>
      <c r="I78" s="25"/>
      <c r="J78" s="34" t="str">
        <f t="shared" si="17"/>
        <v/>
      </c>
      <c r="K78" s="35"/>
      <c r="L78" s="25"/>
      <c r="M78" s="35"/>
      <c r="N78" s="25"/>
      <c r="O78" s="25"/>
      <c r="P78" s="353"/>
      <c r="Q78" s="675" t="str">
        <f t="shared" si="18"/>
        <v/>
      </c>
      <c r="R78" s="353"/>
      <c r="S78" s="353"/>
      <c r="T78" s="353"/>
      <c r="U78" s="353"/>
      <c r="V78" s="353"/>
      <c r="W78" s="353"/>
      <c r="X78" s="353"/>
      <c r="Y78" s="353"/>
    </row>
    <row r="79" spans="1:25" x14ac:dyDescent="0.25">
      <c r="A79" s="19" t="str">
        <f>IF('3C_Zusammenfassung PK'!A89=0,"",'3C_Zusammenfassung PK'!A89)</f>
        <v/>
      </c>
      <c r="B79" s="32" t="str">
        <f>IF(A79="","",'3A_PK Arbeitnehmerbrutto'!T84)</f>
        <v/>
      </c>
      <c r="C79" s="23"/>
      <c r="D79" s="32" t="str">
        <f t="shared" si="20"/>
        <v/>
      </c>
      <c r="E79" s="33" t="str">
        <f>IF(B79="","",IF($T$24=0,"",('3A_PK Arbeitnehmerbrutto'!U84*$T$24+IF('3A_PK Arbeitnehmerbrutto'!U84*$T$24&gt;=$T$25+$T$26,$T$26,IF('3A_PK Arbeitnehmerbrutto'!U84*$T$24-$T$25&lt;=0,0,'3A_PK Arbeitnehmerbrutto'!U84*$T$24-$T$25))*$T$31+IF('3A_PK Arbeitnehmerbrutto'!U84*$T$24&gt;=$T$25+$T$26,$T$26,IF('3A_PK Arbeitnehmerbrutto'!U84*$T$24-$T$25&lt;=0,0,'3A_PK Arbeitnehmerbrutto'!U84*$T$24-$T$25))*$T$31*$T$32+IF('3A_PK Arbeitnehmerbrutto'!U84*$T$24&gt;=$T$25+$T$26,$T$26,IF('3A_PK Arbeitnehmerbrutto'!U84*$T$24-$T$25&lt;=0,0,'3A_PK Arbeitnehmerbrutto'!U84*$T$24-$T$25))*$T$31*$T$33+IF('3A_PK Arbeitnehmerbrutto'!U84*$T$24&gt;=$T$27,('3A_PK Arbeitnehmerbrutto'!U84*$T$24-$T$27+$T$27/$T$24*$T$28-$T$29)*$T$16,('3A_PK Arbeitnehmerbrutto'!U84*$T$24/$T$24*$T$28-$T$29)*$T$16)+'3A_PK Arbeitnehmerbrutto'!U84*$T$34)/'3A_PK Arbeitnehmerbrutto'!U84))</f>
        <v/>
      </c>
      <c r="F79" s="32" t="str">
        <f t="shared" si="16"/>
        <v/>
      </c>
      <c r="G79" s="72"/>
      <c r="H79" s="34" t="str">
        <f t="shared" si="19"/>
        <v/>
      </c>
      <c r="I79" s="25"/>
      <c r="J79" s="34" t="str">
        <f t="shared" si="17"/>
        <v/>
      </c>
      <c r="K79" s="35"/>
      <c r="L79" s="25"/>
      <c r="M79" s="35"/>
      <c r="N79" s="25"/>
      <c r="O79" s="25"/>
      <c r="P79" s="353"/>
      <c r="Q79" s="675" t="str">
        <f t="shared" si="18"/>
        <v/>
      </c>
      <c r="R79" s="353"/>
      <c r="S79" s="353"/>
      <c r="T79" s="353"/>
      <c r="U79" s="353"/>
      <c r="V79" s="353"/>
      <c r="W79" s="353"/>
      <c r="X79" s="353"/>
      <c r="Y79" s="353"/>
    </row>
    <row r="80" spans="1:25" x14ac:dyDescent="0.25">
      <c r="A80" s="19" t="str">
        <f>IF('3C_Zusammenfassung PK'!A90=0,"",'3C_Zusammenfassung PK'!A90)</f>
        <v/>
      </c>
      <c r="B80" s="32" t="str">
        <f>IF(A80="","",'3A_PK Arbeitnehmerbrutto'!T85)</f>
        <v/>
      </c>
      <c r="C80" s="23"/>
      <c r="D80" s="32" t="str">
        <f t="shared" si="20"/>
        <v/>
      </c>
      <c r="E80" s="33" t="str">
        <f>IF(B80="","",IF($T$24=0,"",('3A_PK Arbeitnehmerbrutto'!U85*$T$24+IF('3A_PK Arbeitnehmerbrutto'!U85*$T$24&gt;=$T$25+$T$26,$T$26,IF('3A_PK Arbeitnehmerbrutto'!U85*$T$24-$T$25&lt;=0,0,'3A_PK Arbeitnehmerbrutto'!U85*$T$24-$T$25))*$T$31+IF('3A_PK Arbeitnehmerbrutto'!U85*$T$24&gt;=$T$25+$T$26,$T$26,IF('3A_PK Arbeitnehmerbrutto'!U85*$T$24-$T$25&lt;=0,0,'3A_PK Arbeitnehmerbrutto'!U85*$T$24-$T$25))*$T$31*$T$32+IF('3A_PK Arbeitnehmerbrutto'!U85*$T$24&gt;=$T$25+$T$26,$T$26,IF('3A_PK Arbeitnehmerbrutto'!U85*$T$24-$T$25&lt;=0,0,'3A_PK Arbeitnehmerbrutto'!U85*$T$24-$T$25))*$T$31*$T$33+IF('3A_PK Arbeitnehmerbrutto'!U85*$T$24&gt;=$T$27,('3A_PK Arbeitnehmerbrutto'!U85*$T$24-$T$27+$T$27/$T$24*$T$28-$T$29)*$T$16,('3A_PK Arbeitnehmerbrutto'!U85*$T$24/$T$24*$T$28-$T$29)*$T$16)+'3A_PK Arbeitnehmerbrutto'!U85*$T$34)/'3A_PK Arbeitnehmerbrutto'!U85))</f>
        <v/>
      </c>
      <c r="F80" s="32" t="str">
        <f t="shared" si="16"/>
        <v/>
      </c>
      <c r="G80" s="72"/>
      <c r="H80" s="34" t="str">
        <f t="shared" si="19"/>
        <v/>
      </c>
      <c r="I80" s="25"/>
      <c r="J80" s="34" t="str">
        <f t="shared" si="17"/>
        <v/>
      </c>
      <c r="K80" s="35"/>
      <c r="L80" s="25"/>
      <c r="M80" s="35"/>
      <c r="N80" s="25"/>
      <c r="O80" s="25"/>
      <c r="P80" s="353"/>
      <c r="Q80" s="675" t="str">
        <f t="shared" si="18"/>
        <v/>
      </c>
      <c r="R80" s="353"/>
      <c r="S80" s="353"/>
      <c r="T80" s="353"/>
      <c r="U80" s="353"/>
      <c r="V80" s="353"/>
      <c r="W80" s="353"/>
      <c r="X80" s="353"/>
      <c r="Y80" s="353"/>
    </row>
    <row r="81" spans="1:25" x14ac:dyDescent="0.25">
      <c r="A81" s="19" t="str">
        <f>IF('3C_Zusammenfassung PK'!A91=0,"",'3C_Zusammenfassung PK'!A91)</f>
        <v/>
      </c>
      <c r="B81" s="32" t="str">
        <f>IF(A81="","",'3A_PK Arbeitnehmerbrutto'!T86)</f>
        <v/>
      </c>
      <c r="C81" s="23"/>
      <c r="D81" s="32" t="str">
        <f t="shared" si="20"/>
        <v/>
      </c>
      <c r="E81" s="33" t="str">
        <f>IF(B81="","",IF($T$24=0,"",('3A_PK Arbeitnehmerbrutto'!U86*$T$24+IF('3A_PK Arbeitnehmerbrutto'!U86*$T$24&gt;=$T$25+$T$26,$T$26,IF('3A_PK Arbeitnehmerbrutto'!U86*$T$24-$T$25&lt;=0,0,'3A_PK Arbeitnehmerbrutto'!U86*$T$24-$T$25))*$T$31+IF('3A_PK Arbeitnehmerbrutto'!U86*$T$24&gt;=$T$25+$T$26,$T$26,IF('3A_PK Arbeitnehmerbrutto'!U86*$T$24-$T$25&lt;=0,0,'3A_PK Arbeitnehmerbrutto'!U86*$T$24-$T$25))*$T$31*$T$32+IF('3A_PK Arbeitnehmerbrutto'!U86*$T$24&gt;=$T$25+$T$26,$T$26,IF('3A_PK Arbeitnehmerbrutto'!U86*$T$24-$T$25&lt;=0,0,'3A_PK Arbeitnehmerbrutto'!U86*$T$24-$T$25))*$T$31*$T$33+IF('3A_PK Arbeitnehmerbrutto'!U86*$T$24&gt;=$T$27,('3A_PK Arbeitnehmerbrutto'!U86*$T$24-$T$27+$T$27/$T$24*$T$28-$T$29)*$T$16,('3A_PK Arbeitnehmerbrutto'!U86*$T$24/$T$24*$T$28-$T$29)*$T$16)+'3A_PK Arbeitnehmerbrutto'!U86*$T$34)/'3A_PK Arbeitnehmerbrutto'!U86))</f>
        <v/>
      </c>
      <c r="F81" s="32" t="str">
        <f t="shared" si="16"/>
        <v/>
      </c>
      <c r="G81" s="72"/>
      <c r="H81" s="34" t="str">
        <f t="shared" si="19"/>
        <v/>
      </c>
      <c r="I81" s="25"/>
      <c r="J81" s="34" t="str">
        <f t="shared" si="17"/>
        <v/>
      </c>
      <c r="K81" s="35"/>
      <c r="L81" s="25"/>
      <c r="M81" s="35"/>
      <c r="N81" s="25"/>
      <c r="O81" s="25"/>
      <c r="P81" s="353"/>
      <c r="Q81" s="675" t="str">
        <f t="shared" si="18"/>
        <v/>
      </c>
      <c r="R81" s="353"/>
      <c r="S81" s="353"/>
      <c r="T81" s="353"/>
      <c r="U81" s="353"/>
      <c r="V81" s="353"/>
      <c r="W81" s="353"/>
      <c r="X81" s="353"/>
      <c r="Y81" s="353"/>
    </row>
    <row r="82" spans="1:25" x14ac:dyDescent="0.25">
      <c r="A82" s="19" t="str">
        <f>IF('3C_Zusammenfassung PK'!A92=0,"",'3C_Zusammenfassung PK'!A92)</f>
        <v/>
      </c>
      <c r="B82" s="32" t="str">
        <f>IF(A82="","",'3A_PK Arbeitnehmerbrutto'!T87)</f>
        <v/>
      </c>
      <c r="C82" s="23"/>
      <c r="D82" s="32" t="str">
        <f t="shared" si="20"/>
        <v/>
      </c>
      <c r="E82" s="33" t="str">
        <f>IF(B82="","",IF($T$24=0,"",('3A_PK Arbeitnehmerbrutto'!U87*$T$24+IF('3A_PK Arbeitnehmerbrutto'!U87*$T$24&gt;=$T$25+$T$26,$T$26,IF('3A_PK Arbeitnehmerbrutto'!U87*$T$24-$T$25&lt;=0,0,'3A_PK Arbeitnehmerbrutto'!U87*$T$24-$T$25))*$T$31+IF('3A_PK Arbeitnehmerbrutto'!U87*$T$24&gt;=$T$25+$T$26,$T$26,IF('3A_PK Arbeitnehmerbrutto'!U87*$T$24-$T$25&lt;=0,0,'3A_PK Arbeitnehmerbrutto'!U87*$T$24-$T$25))*$T$31*$T$32+IF('3A_PK Arbeitnehmerbrutto'!U87*$T$24&gt;=$T$25+$T$26,$T$26,IF('3A_PK Arbeitnehmerbrutto'!U87*$T$24-$T$25&lt;=0,0,'3A_PK Arbeitnehmerbrutto'!U87*$T$24-$T$25))*$T$31*$T$33+IF('3A_PK Arbeitnehmerbrutto'!U87*$T$24&gt;=$T$27,('3A_PK Arbeitnehmerbrutto'!U87*$T$24-$T$27+$T$27/$T$24*$T$28-$T$29)*$T$16,('3A_PK Arbeitnehmerbrutto'!U87*$T$24/$T$24*$T$28-$T$29)*$T$16)+'3A_PK Arbeitnehmerbrutto'!U87*$T$34)/'3A_PK Arbeitnehmerbrutto'!U87))</f>
        <v/>
      </c>
      <c r="F82" s="32" t="str">
        <f t="shared" si="16"/>
        <v/>
      </c>
      <c r="G82" s="72"/>
      <c r="H82" s="34" t="str">
        <f t="shared" si="19"/>
        <v/>
      </c>
      <c r="I82" s="25"/>
      <c r="J82" s="34" t="str">
        <f t="shared" si="17"/>
        <v/>
      </c>
      <c r="K82" s="35"/>
      <c r="L82" s="25"/>
      <c r="M82" s="35"/>
      <c r="N82" s="25"/>
      <c r="O82" s="25"/>
      <c r="P82" s="353"/>
      <c r="Q82" s="675" t="str">
        <f t="shared" si="18"/>
        <v/>
      </c>
      <c r="R82" s="353"/>
      <c r="S82" s="353"/>
      <c r="T82" s="353"/>
      <c r="U82" s="353"/>
      <c r="V82" s="353"/>
      <c r="W82" s="353"/>
      <c r="X82" s="353"/>
      <c r="Y82" s="353"/>
    </row>
    <row r="83" spans="1:25" x14ac:dyDescent="0.25">
      <c r="A83" s="19" t="str">
        <f>IF('3C_Zusammenfassung PK'!A93=0,"",'3C_Zusammenfassung PK'!A93)</f>
        <v/>
      </c>
      <c r="B83" s="32" t="str">
        <f>IF(A83="","",'3A_PK Arbeitnehmerbrutto'!T88)</f>
        <v/>
      </c>
      <c r="C83" s="23"/>
      <c r="D83" s="32" t="str">
        <f t="shared" si="20"/>
        <v/>
      </c>
      <c r="E83" s="33" t="str">
        <f>IF(B83="","",IF($T$24=0,"",('3A_PK Arbeitnehmerbrutto'!U88*$T$24+IF('3A_PK Arbeitnehmerbrutto'!U88*$T$24&gt;=$T$25+$T$26,$T$26,IF('3A_PK Arbeitnehmerbrutto'!U88*$T$24-$T$25&lt;=0,0,'3A_PK Arbeitnehmerbrutto'!U88*$T$24-$T$25))*$T$31+IF('3A_PK Arbeitnehmerbrutto'!U88*$T$24&gt;=$T$25+$T$26,$T$26,IF('3A_PK Arbeitnehmerbrutto'!U88*$T$24-$T$25&lt;=0,0,'3A_PK Arbeitnehmerbrutto'!U88*$T$24-$T$25))*$T$31*$T$32+IF('3A_PK Arbeitnehmerbrutto'!U88*$T$24&gt;=$T$25+$T$26,$T$26,IF('3A_PK Arbeitnehmerbrutto'!U88*$T$24-$T$25&lt;=0,0,'3A_PK Arbeitnehmerbrutto'!U88*$T$24-$T$25))*$T$31*$T$33+IF('3A_PK Arbeitnehmerbrutto'!U88*$T$24&gt;=$T$27,('3A_PK Arbeitnehmerbrutto'!U88*$T$24-$T$27+$T$27/$T$24*$T$28-$T$29)*$T$16,('3A_PK Arbeitnehmerbrutto'!U88*$T$24/$T$24*$T$28-$T$29)*$T$16)+'3A_PK Arbeitnehmerbrutto'!U88*$T$34)/'3A_PK Arbeitnehmerbrutto'!U88))</f>
        <v/>
      </c>
      <c r="F83" s="32" t="str">
        <f t="shared" si="16"/>
        <v/>
      </c>
      <c r="G83" s="72"/>
      <c r="H83" s="34" t="str">
        <f t="shared" si="19"/>
        <v/>
      </c>
      <c r="I83" s="25"/>
      <c r="J83" s="34" t="str">
        <f t="shared" si="17"/>
        <v/>
      </c>
      <c r="K83" s="35"/>
      <c r="L83" s="25"/>
      <c r="M83" s="35"/>
      <c r="N83" s="25"/>
      <c r="O83" s="25"/>
      <c r="P83" s="353"/>
      <c r="Q83" s="675" t="str">
        <f t="shared" si="18"/>
        <v/>
      </c>
      <c r="R83" s="353"/>
      <c r="S83" s="353"/>
      <c r="T83" s="353"/>
      <c r="U83" s="353"/>
      <c r="V83" s="353"/>
      <c r="W83" s="353"/>
      <c r="X83" s="353"/>
      <c r="Y83" s="353"/>
    </row>
    <row r="84" spans="1:25" x14ac:dyDescent="0.25">
      <c r="A84" s="19" t="str">
        <f>IF('3C_Zusammenfassung PK'!A94=0,"",'3C_Zusammenfassung PK'!A94)</f>
        <v>MiniJob</v>
      </c>
      <c r="B84" s="32" t="str">
        <f>IF(A84="","",'3A_PK Arbeitnehmerbrutto'!T89)</f>
        <v/>
      </c>
      <c r="C84" s="32" t="str">
        <f>IF(B84="","",B84*$C$4)</f>
        <v/>
      </c>
      <c r="D84" s="23"/>
      <c r="E84" s="33" t="str">
        <f>IF(B84="","",IF($T$24=0,"",('3A_PK Arbeitnehmerbrutto'!U89*$T$24+IF('3A_PK Arbeitnehmerbrutto'!U89*$T$24&gt;=$T$25+$T$26,$T$26,IF('3A_PK Arbeitnehmerbrutto'!U89*$T$24-$T$25&lt;=0,0,'3A_PK Arbeitnehmerbrutto'!U89*$T$24-$T$25))*$T$31+IF('3A_PK Arbeitnehmerbrutto'!U89*$T$24&gt;=$T$25+$T$26,$T$26,IF('3A_PK Arbeitnehmerbrutto'!U89*$T$24-$T$25&lt;=0,0,'3A_PK Arbeitnehmerbrutto'!U89*$T$24-$T$25))*$T$31*$T$32+IF('3A_PK Arbeitnehmerbrutto'!U89*$T$24&gt;=$T$25+$T$26,$T$26,IF('3A_PK Arbeitnehmerbrutto'!U89*$T$24-$T$25&lt;=0,0,'3A_PK Arbeitnehmerbrutto'!U89*$T$24-$T$25))*$T$31*$T$33+IF('3A_PK Arbeitnehmerbrutto'!U89*$T$24&gt;=$T$27,('3A_PK Arbeitnehmerbrutto'!U89*$T$24-$T$27+$T$27/$T$24*$T$28-$T$29)*$T$16,('3A_PK Arbeitnehmerbrutto'!U89*$T$24/$T$24*$T$28-$T$29)*$T$16)+'3A_PK Arbeitnehmerbrutto'!U89*$T$34)/'3A_PK Arbeitnehmerbrutto'!U89))</f>
        <v/>
      </c>
      <c r="F84" s="32" t="str">
        <f t="shared" si="16"/>
        <v/>
      </c>
      <c r="G84" s="72"/>
      <c r="H84" s="34" t="str">
        <f>IF(G84&gt;0,ROUND(B84*G84,2),"")</f>
        <v/>
      </c>
      <c r="I84" s="25"/>
      <c r="J84" s="34" t="str">
        <f t="shared" si="17"/>
        <v/>
      </c>
      <c r="K84" s="35" t="str">
        <f>IF(COUNT(F84,G84,I84)&gt;1,"nur eine Option zur Altersversorg. möglich","")</f>
        <v/>
      </c>
      <c r="L84" s="25"/>
      <c r="M84" s="35"/>
      <c r="N84" s="25"/>
      <c r="O84" s="25"/>
      <c r="P84" s="353"/>
      <c r="Q84" s="675" t="str">
        <f t="shared" si="18"/>
        <v/>
      </c>
      <c r="R84" s="353"/>
      <c r="S84" s="353"/>
      <c r="T84" s="353"/>
      <c r="U84" s="353"/>
      <c r="V84" s="353"/>
      <c r="W84" s="353"/>
      <c r="X84" s="353"/>
      <c r="Y84" s="353"/>
    </row>
    <row r="85" spans="1:25" x14ac:dyDescent="0.25">
      <c r="A85" s="19" t="str">
        <f>IF('3C_Zusammenfassung PK'!A95=0,"",'3C_Zusammenfassung PK'!A95)</f>
        <v>FSJ / BFD</v>
      </c>
      <c r="B85" s="32" t="str">
        <f>IF(A85="","",'3A_PK Arbeitnehmerbrutto'!T90)</f>
        <v/>
      </c>
      <c r="C85" s="23"/>
      <c r="D85" s="23"/>
      <c r="E85" s="23"/>
      <c r="F85" s="23"/>
      <c r="G85" s="23"/>
      <c r="H85" s="23"/>
      <c r="I85" s="23"/>
      <c r="J85" s="34" t="str">
        <f t="shared" si="17"/>
        <v/>
      </c>
      <c r="K85" s="35" t="str">
        <f>IF(COUNT(F85,G85,I85)&gt;1,"nur eine Option zur Altersversorg. möglich","")</f>
        <v/>
      </c>
      <c r="L85" s="25"/>
      <c r="M85" s="35"/>
      <c r="N85" s="25"/>
      <c r="O85" s="25"/>
      <c r="P85" s="353"/>
      <c r="Q85" s="675" t="str">
        <f t="shared" si="18"/>
        <v/>
      </c>
      <c r="R85" s="353"/>
      <c r="S85" s="353"/>
      <c r="T85" s="353"/>
      <c r="U85" s="353"/>
      <c r="V85" s="353"/>
      <c r="W85" s="353"/>
      <c r="X85" s="353"/>
      <c r="Y85" s="353"/>
    </row>
    <row r="86" spans="1:25" x14ac:dyDescent="0.25">
      <c r="A86" s="19" t="str">
        <f>IF('3C_Zusammenfassung PK'!A96=0,"",'3C_Zusammenfassung PK'!A96)</f>
        <v>Honorare</v>
      </c>
      <c r="B86" s="32" t="str">
        <f>IF(A86="","",'3A_PK Arbeitnehmerbrutto'!T91)</f>
        <v/>
      </c>
      <c r="C86" s="23"/>
      <c r="D86" s="23"/>
      <c r="E86" s="23"/>
      <c r="F86" s="23"/>
      <c r="G86" s="23"/>
      <c r="H86" s="23"/>
      <c r="I86" s="23"/>
      <c r="J86" s="34" t="str">
        <f t="shared" si="17"/>
        <v/>
      </c>
      <c r="K86" s="35" t="str">
        <f>IF(COUNT(F86,G86,I86)&gt;1,"nur eine Option zur Altersversorg. möglich","")</f>
        <v/>
      </c>
      <c r="L86" s="25"/>
      <c r="M86" s="35"/>
      <c r="N86" s="25"/>
      <c r="O86" s="25"/>
      <c r="P86" s="353"/>
      <c r="Q86" s="675" t="str">
        <f t="shared" si="18"/>
        <v/>
      </c>
      <c r="R86" s="353"/>
      <c r="S86" s="353"/>
      <c r="T86" s="353"/>
      <c r="U86" s="353"/>
      <c r="V86" s="353"/>
      <c r="W86" s="353"/>
      <c r="X86" s="353"/>
      <c r="Y86" s="353"/>
    </row>
    <row r="87" spans="1:25" x14ac:dyDescent="0.25">
      <c r="A87" s="53"/>
      <c r="B87" s="36"/>
      <c r="C87" s="36"/>
      <c r="D87" s="55"/>
      <c r="E87" s="55"/>
      <c r="F87" s="55"/>
      <c r="G87" s="55"/>
      <c r="H87" s="55"/>
      <c r="I87" s="55"/>
      <c r="J87" s="56"/>
      <c r="K87" s="36"/>
      <c r="L87" s="353"/>
      <c r="M87" s="36"/>
      <c r="N87" s="353"/>
      <c r="O87" s="353"/>
      <c r="P87" s="353"/>
      <c r="R87" s="353"/>
      <c r="S87" s="353"/>
      <c r="T87" s="353"/>
      <c r="U87" s="353"/>
      <c r="V87" s="353"/>
      <c r="W87" s="353"/>
      <c r="X87" s="353"/>
      <c r="Y87" s="353"/>
    </row>
    <row r="88" spans="1:25" x14ac:dyDescent="0.25">
      <c r="A88" s="678" t="s">
        <v>250</v>
      </c>
      <c r="B88" s="36"/>
      <c r="C88" s="36"/>
      <c r="D88" s="55"/>
      <c r="E88" s="55"/>
      <c r="F88" s="55"/>
      <c r="G88" s="55"/>
      <c r="H88" s="55"/>
      <c r="I88" s="55"/>
      <c r="J88" s="58"/>
      <c r="K88" s="36"/>
      <c r="L88" s="353"/>
      <c r="M88" s="36"/>
      <c r="N88" s="353"/>
      <c r="O88" s="353"/>
      <c r="P88" s="353"/>
      <c r="Q88" s="353"/>
      <c r="R88" s="353"/>
      <c r="S88" s="353"/>
      <c r="T88" s="353"/>
      <c r="U88" s="353"/>
      <c r="V88" s="353"/>
      <c r="W88" s="353"/>
      <c r="X88" s="353"/>
      <c r="Y88" s="353"/>
    </row>
    <row r="89" spans="1:25" x14ac:dyDescent="0.25">
      <c r="A89" s="19" t="str">
        <f>IF('3C_Zusammenfassung PK'!A100=0,"",'3C_Zusammenfassung PK'!A100)</f>
        <v/>
      </c>
      <c r="B89" s="32" t="str">
        <f>IF(A89="","",'3A_PK Arbeitnehmerbrutto'!T94)</f>
        <v/>
      </c>
      <c r="C89" s="23"/>
      <c r="D89" s="32" t="str">
        <f t="shared" ref="D89:D97" si="21">IF(B89="","",ROUND($B89*D$4,2))</f>
        <v/>
      </c>
      <c r="E89" s="33" t="str">
        <f>IF(B89="","",IF($T$24=0,"",('3A_PK Arbeitnehmerbrutto'!U94*$T$24+IF('3A_PK Arbeitnehmerbrutto'!U94*$T$24&gt;=$T$25+$T$26,$T$26,IF('3A_PK Arbeitnehmerbrutto'!U94*$T$24-$T$25&lt;=0,0,'3A_PK Arbeitnehmerbrutto'!U94*$T$24-$T$25))*$T$31+IF('3A_PK Arbeitnehmerbrutto'!U94*$T$24&gt;=$T$25+$T$26,$T$26,IF('3A_PK Arbeitnehmerbrutto'!U94*$T$24-$T$25&lt;=0,0,'3A_PK Arbeitnehmerbrutto'!U94*$T$24-$T$25))*$T$31*$T$32+IF('3A_PK Arbeitnehmerbrutto'!U94*$T$24&gt;=$T$25+$T$26,$T$26,IF('3A_PK Arbeitnehmerbrutto'!U94*$T$24-$T$25&lt;=0,0,'3A_PK Arbeitnehmerbrutto'!U94*$T$24-$T$25))*$T$31*$T$33+IF('3A_PK Arbeitnehmerbrutto'!U94*$T$24&gt;=$T$27,('3A_PK Arbeitnehmerbrutto'!U94*$T$24-$T$27+$T$27/$T$24*$T$28-$T$29)*$T$16,('3A_PK Arbeitnehmerbrutto'!U94*$T$24/$T$24*$T$28-$T$29)*$T$16)+'3A_PK Arbeitnehmerbrutto'!U94*$T$34)/'3A_PK Arbeitnehmerbrutto'!U94))</f>
        <v/>
      </c>
      <c r="F89" s="32" t="str">
        <f t="shared" ref="F89:F100" si="22">IF(E89="","",ROUND(B89*E89,2))</f>
        <v/>
      </c>
      <c r="G89" s="72"/>
      <c r="H89" s="34" t="str">
        <f>IF(G89&gt;0,ROUND(B89*G89,2),"")</f>
        <v/>
      </c>
      <c r="I89" s="25"/>
      <c r="J89" s="34" t="str">
        <f t="shared" ref="J89:J100" si="23">IF(B89="","",IF(K89="nur eine Option zur Altersversorg. möglich","FEHLER",SUM(B89,C89,D89,F89,H89,I89)))</f>
        <v/>
      </c>
      <c r="K89" s="36"/>
      <c r="L89" s="25"/>
      <c r="M89" s="36"/>
      <c r="N89" s="25"/>
      <c r="O89" s="25"/>
      <c r="P89" s="353"/>
      <c r="Q89" s="675" t="str">
        <f t="shared" ref="Q89:Q101" si="24">IF(B89="","",J89+N89)</f>
        <v/>
      </c>
      <c r="R89" s="353"/>
      <c r="S89" s="353"/>
      <c r="T89" s="353"/>
      <c r="U89" s="353"/>
      <c r="V89" s="353"/>
      <c r="W89" s="353"/>
      <c r="X89" s="353"/>
      <c r="Y89" s="353"/>
    </row>
    <row r="90" spans="1:25" x14ac:dyDescent="0.25">
      <c r="A90" s="19" t="str">
        <f>IF('3C_Zusammenfassung PK'!A101=0,"",'3C_Zusammenfassung PK'!A101)</f>
        <v/>
      </c>
      <c r="B90" s="32" t="str">
        <f>IF(A90="","",'3A_PK Arbeitnehmerbrutto'!T95)</f>
        <v/>
      </c>
      <c r="C90" s="23"/>
      <c r="D90" s="32" t="str">
        <f t="shared" si="21"/>
        <v/>
      </c>
      <c r="E90" s="33" t="str">
        <f>IF(B90="","",IF($T$24=0,"",('3A_PK Arbeitnehmerbrutto'!U95*$T$24+IF('3A_PK Arbeitnehmerbrutto'!U95*$T$24&gt;=$T$25+$T$26,$T$26,IF('3A_PK Arbeitnehmerbrutto'!U95*$T$24-$T$25&lt;=0,0,'3A_PK Arbeitnehmerbrutto'!U95*$T$24-$T$25))*$T$31+IF('3A_PK Arbeitnehmerbrutto'!U95*$T$24&gt;=$T$25+$T$26,$T$26,IF('3A_PK Arbeitnehmerbrutto'!U95*$T$24-$T$25&lt;=0,0,'3A_PK Arbeitnehmerbrutto'!U95*$T$24-$T$25))*$T$31*$T$32+IF('3A_PK Arbeitnehmerbrutto'!U95*$T$24&gt;=$T$25+$T$26,$T$26,IF('3A_PK Arbeitnehmerbrutto'!U95*$T$24-$T$25&lt;=0,0,'3A_PK Arbeitnehmerbrutto'!U95*$T$24-$T$25))*$T$31*$T$33+IF('3A_PK Arbeitnehmerbrutto'!U95*$T$24&gt;=$T$27,('3A_PK Arbeitnehmerbrutto'!U95*$T$24-$T$27+$T$27/$T$24*$T$28-$T$29)*$T$16,('3A_PK Arbeitnehmerbrutto'!U95*$T$24/$T$24*$T$28-$T$29)*$T$16)+'3A_PK Arbeitnehmerbrutto'!U95*$T$34)/'3A_PK Arbeitnehmerbrutto'!U95))</f>
        <v/>
      </c>
      <c r="F90" s="32" t="str">
        <f t="shared" si="22"/>
        <v/>
      </c>
      <c r="G90" s="72"/>
      <c r="H90" s="34" t="str">
        <f t="shared" ref="H90:H100" si="25">IF(G90&gt;0,ROUND(B90*G90,2),"")</f>
        <v/>
      </c>
      <c r="I90" s="25"/>
      <c r="J90" s="34" t="str">
        <f t="shared" si="23"/>
        <v/>
      </c>
      <c r="K90" s="36"/>
      <c r="L90" s="25"/>
      <c r="M90" s="36"/>
      <c r="N90" s="25"/>
      <c r="O90" s="25"/>
      <c r="P90" s="353"/>
      <c r="Q90" s="675" t="str">
        <f t="shared" si="24"/>
        <v/>
      </c>
      <c r="R90" s="353"/>
      <c r="S90" s="353"/>
      <c r="T90" s="353"/>
      <c r="U90" s="353"/>
      <c r="V90" s="353"/>
      <c r="W90" s="353"/>
      <c r="X90" s="353"/>
      <c r="Y90" s="353"/>
    </row>
    <row r="91" spans="1:25" x14ac:dyDescent="0.25">
      <c r="A91" s="19" t="str">
        <f>IF('3C_Zusammenfassung PK'!A102=0,"",'3C_Zusammenfassung PK'!A102)</f>
        <v/>
      </c>
      <c r="B91" s="32" t="str">
        <f>IF(A91="","",'3A_PK Arbeitnehmerbrutto'!T96)</f>
        <v/>
      </c>
      <c r="C91" s="23"/>
      <c r="D91" s="32" t="str">
        <f t="shared" si="21"/>
        <v/>
      </c>
      <c r="E91" s="33" t="str">
        <f>IF(B91="","",IF($T$24=0,"",('3A_PK Arbeitnehmerbrutto'!U96*$T$24+IF('3A_PK Arbeitnehmerbrutto'!U96*$T$24&gt;=$T$25+$T$26,$T$26,IF('3A_PK Arbeitnehmerbrutto'!U96*$T$24-$T$25&lt;=0,0,'3A_PK Arbeitnehmerbrutto'!U96*$T$24-$T$25))*$T$31+IF('3A_PK Arbeitnehmerbrutto'!U96*$T$24&gt;=$T$25+$T$26,$T$26,IF('3A_PK Arbeitnehmerbrutto'!U96*$T$24-$T$25&lt;=0,0,'3A_PK Arbeitnehmerbrutto'!U96*$T$24-$T$25))*$T$31*$T$32+IF('3A_PK Arbeitnehmerbrutto'!U96*$T$24&gt;=$T$25+$T$26,$T$26,IF('3A_PK Arbeitnehmerbrutto'!U96*$T$24-$T$25&lt;=0,0,'3A_PK Arbeitnehmerbrutto'!U96*$T$24-$T$25))*$T$31*$T$33+IF('3A_PK Arbeitnehmerbrutto'!U96*$T$24&gt;=$T$27,('3A_PK Arbeitnehmerbrutto'!U96*$T$24-$T$27+$T$27/$T$24*$T$28-$T$29)*$T$16,('3A_PK Arbeitnehmerbrutto'!U96*$T$24/$T$24*$T$28-$T$29)*$T$16)+'3A_PK Arbeitnehmerbrutto'!U96*$T$34)/'3A_PK Arbeitnehmerbrutto'!U96))</f>
        <v/>
      </c>
      <c r="F91" s="32" t="str">
        <f t="shared" si="22"/>
        <v/>
      </c>
      <c r="G91" s="72"/>
      <c r="H91" s="34" t="str">
        <f t="shared" si="25"/>
        <v/>
      </c>
      <c r="I91" s="25"/>
      <c r="J91" s="34" t="str">
        <f t="shared" si="23"/>
        <v/>
      </c>
      <c r="K91" s="36"/>
      <c r="L91" s="25"/>
      <c r="M91" s="36"/>
      <c r="N91" s="25"/>
      <c r="O91" s="25"/>
      <c r="P91" s="353"/>
      <c r="Q91" s="675" t="str">
        <f t="shared" si="24"/>
        <v/>
      </c>
      <c r="R91" s="353"/>
      <c r="S91" s="353"/>
      <c r="T91" s="353"/>
      <c r="U91" s="353"/>
      <c r="V91" s="353"/>
      <c r="W91" s="353"/>
      <c r="X91" s="353"/>
      <c r="Y91" s="353"/>
    </row>
    <row r="92" spans="1:25" x14ac:dyDescent="0.25">
      <c r="A92" s="19" t="str">
        <f>IF('3C_Zusammenfassung PK'!A103=0,"",'3C_Zusammenfassung PK'!A103)</f>
        <v/>
      </c>
      <c r="B92" s="32" t="str">
        <f>IF(A92="","",'3A_PK Arbeitnehmerbrutto'!T97)</f>
        <v/>
      </c>
      <c r="C92" s="23"/>
      <c r="D92" s="32" t="str">
        <f t="shared" si="21"/>
        <v/>
      </c>
      <c r="E92" s="33" t="str">
        <f>IF(B92="","",IF($T$24=0,"",('3A_PK Arbeitnehmerbrutto'!U97*$T$24+IF('3A_PK Arbeitnehmerbrutto'!U97*$T$24&gt;=$T$25+$T$26,$T$26,IF('3A_PK Arbeitnehmerbrutto'!U97*$T$24-$T$25&lt;=0,0,'3A_PK Arbeitnehmerbrutto'!U97*$T$24-$T$25))*$T$31+IF('3A_PK Arbeitnehmerbrutto'!U97*$T$24&gt;=$T$25+$T$26,$T$26,IF('3A_PK Arbeitnehmerbrutto'!U97*$T$24-$T$25&lt;=0,0,'3A_PK Arbeitnehmerbrutto'!U97*$T$24-$T$25))*$T$31*$T$32+IF('3A_PK Arbeitnehmerbrutto'!U97*$T$24&gt;=$T$25+$T$26,$T$26,IF('3A_PK Arbeitnehmerbrutto'!U97*$T$24-$T$25&lt;=0,0,'3A_PK Arbeitnehmerbrutto'!U97*$T$24-$T$25))*$T$31*$T$33+IF('3A_PK Arbeitnehmerbrutto'!U97*$T$24&gt;=$T$27,('3A_PK Arbeitnehmerbrutto'!U97*$T$24-$T$27+$T$27/$T$24*$T$28-$T$29)*$T$16,('3A_PK Arbeitnehmerbrutto'!U97*$T$24/$T$24*$T$28-$T$29)*$T$16)+'3A_PK Arbeitnehmerbrutto'!U97*$T$34)/'3A_PK Arbeitnehmerbrutto'!U97))</f>
        <v/>
      </c>
      <c r="F92" s="32" t="str">
        <f t="shared" si="22"/>
        <v/>
      </c>
      <c r="G92" s="72"/>
      <c r="H92" s="34" t="str">
        <f t="shared" si="25"/>
        <v/>
      </c>
      <c r="I92" s="25"/>
      <c r="J92" s="34" t="str">
        <f t="shared" si="23"/>
        <v/>
      </c>
      <c r="K92" s="35" t="str">
        <f>IF(COUNT(F92,G92,I92)&gt;1,"nur eine Option zur Altersversorg. möglich","")</f>
        <v/>
      </c>
      <c r="L92" s="25"/>
      <c r="M92" s="35"/>
      <c r="N92" s="25"/>
      <c r="O92" s="25"/>
      <c r="P92" s="353"/>
      <c r="Q92" s="675" t="str">
        <f t="shared" si="24"/>
        <v/>
      </c>
      <c r="R92" s="353"/>
      <c r="S92" s="353"/>
      <c r="T92" s="353"/>
      <c r="U92" s="353"/>
      <c r="V92" s="353"/>
      <c r="W92" s="353"/>
      <c r="X92" s="353"/>
      <c r="Y92" s="353"/>
    </row>
    <row r="93" spans="1:25" x14ac:dyDescent="0.25">
      <c r="A93" s="19" t="str">
        <f>IF('3C_Zusammenfassung PK'!A104=0,"",'3C_Zusammenfassung PK'!A104)</f>
        <v/>
      </c>
      <c r="B93" s="32" t="str">
        <f>IF(A93="","",'3A_PK Arbeitnehmerbrutto'!T98)</f>
        <v/>
      </c>
      <c r="C93" s="23"/>
      <c r="D93" s="32" t="str">
        <f t="shared" si="21"/>
        <v/>
      </c>
      <c r="E93" s="33" t="str">
        <f>IF(B93="","",IF($T$24=0,"",('3A_PK Arbeitnehmerbrutto'!U98*$T$24+IF('3A_PK Arbeitnehmerbrutto'!U98*$T$24&gt;=$T$25+$T$26,$T$26,IF('3A_PK Arbeitnehmerbrutto'!U98*$T$24-$T$25&lt;=0,0,'3A_PK Arbeitnehmerbrutto'!U98*$T$24-$T$25))*$T$31+IF('3A_PK Arbeitnehmerbrutto'!U98*$T$24&gt;=$T$25+$T$26,$T$26,IF('3A_PK Arbeitnehmerbrutto'!U98*$T$24-$T$25&lt;=0,0,'3A_PK Arbeitnehmerbrutto'!U98*$T$24-$T$25))*$T$31*$T$32+IF('3A_PK Arbeitnehmerbrutto'!U98*$T$24&gt;=$T$25+$T$26,$T$26,IF('3A_PK Arbeitnehmerbrutto'!U98*$T$24-$T$25&lt;=0,0,'3A_PK Arbeitnehmerbrutto'!U98*$T$24-$T$25))*$T$31*$T$33+IF('3A_PK Arbeitnehmerbrutto'!U98*$T$24&gt;=$T$27,('3A_PK Arbeitnehmerbrutto'!U98*$T$24-$T$27+$T$27/$T$24*$T$28-$T$29)*$T$16,('3A_PK Arbeitnehmerbrutto'!U98*$T$24/$T$24*$T$28-$T$29)*$T$16)+'3A_PK Arbeitnehmerbrutto'!U98*$T$34)/'3A_PK Arbeitnehmerbrutto'!U98))</f>
        <v/>
      </c>
      <c r="F93" s="32" t="str">
        <f t="shared" si="22"/>
        <v/>
      </c>
      <c r="G93" s="72"/>
      <c r="H93" s="34" t="str">
        <f t="shared" si="25"/>
        <v/>
      </c>
      <c r="I93" s="25"/>
      <c r="J93" s="34" t="str">
        <f t="shared" si="23"/>
        <v/>
      </c>
      <c r="K93" s="35"/>
      <c r="L93" s="25"/>
      <c r="M93" s="35"/>
      <c r="N93" s="25"/>
      <c r="O93" s="25"/>
      <c r="P93" s="353"/>
      <c r="Q93" s="675" t="str">
        <f t="shared" si="24"/>
        <v/>
      </c>
      <c r="R93" s="353"/>
      <c r="S93" s="353"/>
      <c r="T93" s="353"/>
      <c r="U93" s="353"/>
      <c r="V93" s="353"/>
      <c r="W93" s="353"/>
      <c r="X93" s="353"/>
      <c r="Y93" s="353"/>
    </row>
    <row r="94" spans="1:25" x14ac:dyDescent="0.25">
      <c r="A94" s="19" t="str">
        <f>IF('3C_Zusammenfassung PK'!A105=0,"",'3C_Zusammenfassung PK'!A105)</f>
        <v/>
      </c>
      <c r="B94" s="32" t="str">
        <f>IF(A94="","",'3A_PK Arbeitnehmerbrutto'!T99)</f>
        <v/>
      </c>
      <c r="C94" s="23"/>
      <c r="D94" s="32" t="str">
        <f t="shared" si="21"/>
        <v/>
      </c>
      <c r="E94" s="33" t="str">
        <f>IF(B94="","",IF($T$24=0,"",('3A_PK Arbeitnehmerbrutto'!U99*$T$24+IF('3A_PK Arbeitnehmerbrutto'!U99*$T$24&gt;=$T$25+$T$26,$T$26,IF('3A_PK Arbeitnehmerbrutto'!U99*$T$24-$T$25&lt;=0,0,'3A_PK Arbeitnehmerbrutto'!U99*$T$24-$T$25))*$T$31+IF('3A_PK Arbeitnehmerbrutto'!U99*$T$24&gt;=$T$25+$T$26,$T$26,IF('3A_PK Arbeitnehmerbrutto'!U99*$T$24-$T$25&lt;=0,0,'3A_PK Arbeitnehmerbrutto'!U99*$T$24-$T$25))*$T$31*$T$32+IF('3A_PK Arbeitnehmerbrutto'!U99*$T$24&gt;=$T$25+$T$26,$T$26,IF('3A_PK Arbeitnehmerbrutto'!U99*$T$24-$T$25&lt;=0,0,'3A_PK Arbeitnehmerbrutto'!U99*$T$24-$T$25))*$T$31*$T$33+IF('3A_PK Arbeitnehmerbrutto'!U99*$T$24&gt;=$T$27,('3A_PK Arbeitnehmerbrutto'!U99*$T$24-$T$27+$T$27/$T$24*$T$28-$T$29)*$T$16,('3A_PK Arbeitnehmerbrutto'!U99*$T$24/$T$24*$T$28-$T$29)*$T$16)+'3A_PK Arbeitnehmerbrutto'!U99*$T$34)/'3A_PK Arbeitnehmerbrutto'!U99))</f>
        <v/>
      </c>
      <c r="F94" s="32" t="str">
        <f t="shared" si="22"/>
        <v/>
      </c>
      <c r="G94" s="72"/>
      <c r="H94" s="34" t="str">
        <f t="shared" si="25"/>
        <v/>
      </c>
      <c r="I94" s="25"/>
      <c r="J94" s="34" t="str">
        <f t="shared" si="23"/>
        <v/>
      </c>
      <c r="K94" s="35"/>
      <c r="L94" s="25"/>
      <c r="M94" s="35"/>
      <c r="N94" s="25"/>
      <c r="O94" s="25"/>
      <c r="P94" s="353"/>
      <c r="Q94" s="675" t="str">
        <f t="shared" si="24"/>
        <v/>
      </c>
      <c r="R94" s="353"/>
      <c r="S94" s="353"/>
      <c r="T94" s="353"/>
      <c r="U94" s="353"/>
      <c r="V94" s="353"/>
      <c r="W94" s="353"/>
      <c r="X94" s="353"/>
      <c r="Y94" s="353"/>
    </row>
    <row r="95" spans="1:25" x14ac:dyDescent="0.25">
      <c r="A95" s="19" t="str">
        <f>IF('3C_Zusammenfassung PK'!A106=0,"",'3C_Zusammenfassung PK'!A106)</f>
        <v/>
      </c>
      <c r="B95" s="32" t="str">
        <f>IF(A95="","",'3A_PK Arbeitnehmerbrutto'!T100)</f>
        <v/>
      </c>
      <c r="C95" s="23"/>
      <c r="D95" s="32" t="str">
        <f t="shared" si="21"/>
        <v/>
      </c>
      <c r="E95" s="33" t="str">
        <f>IF(B95="","",IF($T$24=0,"",('3A_PK Arbeitnehmerbrutto'!U100*$T$24+IF('3A_PK Arbeitnehmerbrutto'!U100*$T$24&gt;=$T$25+$T$26,$T$26,IF('3A_PK Arbeitnehmerbrutto'!U100*$T$24-$T$25&lt;=0,0,'3A_PK Arbeitnehmerbrutto'!U100*$T$24-$T$25))*$T$31+IF('3A_PK Arbeitnehmerbrutto'!U100*$T$24&gt;=$T$25+$T$26,$T$26,IF('3A_PK Arbeitnehmerbrutto'!U100*$T$24-$T$25&lt;=0,0,'3A_PK Arbeitnehmerbrutto'!U100*$T$24-$T$25))*$T$31*$T$32+IF('3A_PK Arbeitnehmerbrutto'!U100*$T$24&gt;=$T$25+$T$26,$T$26,IF('3A_PK Arbeitnehmerbrutto'!U100*$T$24-$T$25&lt;=0,0,'3A_PK Arbeitnehmerbrutto'!U100*$T$24-$T$25))*$T$31*$T$33+IF('3A_PK Arbeitnehmerbrutto'!U100*$T$24&gt;=$T$27,('3A_PK Arbeitnehmerbrutto'!U100*$T$24-$T$27+$T$27/$T$24*$T$28-$T$29)*$T$16,('3A_PK Arbeitnehmerbrutto'!U100*$T$24/$T$24*$T$28-$T$29)*$T$16)+'3A_PK Arbeitnehmerbrutto'!U100*$T$34)/'3A_PK Arbeitnehmerbrutto'!U100))</f>
        <v/>
      </c>
      <c r="F95" s="32" t="str">
        <f t="shared" si="22"/>
        <v/>
      </c>
      <c r="G95" s="72"/>
      <c r="H95" s="34" t="str">
        <f t="shared" si="25"/>
        <v/>
      </c>
      <c r="I95" s="25"/>
      <c r="J95" s="34" t="str">
        <f t="shared" si="23"/>
        <v/>
      </c>
      <c r="K95" s="35"/>
      <c r="L95" s="25"/>
      <c r="M95" s="35"/>
      <c r="N95" s="25"/>
      <c r="O95" s="25"/>
      <c r="P95" s="353"/>
      <c r="Q95" s="675" t="str">
        <f t="shared" si="24"/>
        <v/>
      </c>
      <c r="R95" s="353"/>
      <c r="S95" s="353"/>
      <c r="T95" s="353"/>
      <c r="U95" s="353"/>
      <c r="V95" s="353"/>
      <c r="W95" s="353"/>
      <c r="X95" s="353"/>
      <c r="Y95" s="353"/>
    </row>
    <row r="96" spans="1:25" x14ac:dyDescent="0.25">
      <c r="A96" s="19" t="str">
        <f>IF('3C_Zusammenfassung PK'!A107=0,"",'3C_Zusammenfassung PK'!A107)</f>
        <v/>
      </c>
      <c r="B96" s="32" t="str">
        <f>IF(A96="","",'3A_PK Arbeitnehmerbrutto'!T101)</f>
        <v/>
      </c>
      <c r="C96" s="23"/>
      <c r="D96" s="32" t="str">
        <f t="shared" si="21"/>
        <v/>
      </c>
      <c r="E96" s="33" t="str">
        <f>IF(B96="","",IF($T$24=0,"",('3A_PK Arbeitnehmerbrutto'!U101*$T$24+IF('3A_PK Arbeitnehmerbrutto'!U101*$T$24&gt;=$T$25+$T$26,$T$26,IF('3A_PK Arbeitnehmerbrutto'!U101*$T$24-$T$25&lt;=0,0,'3A_PK Arbeitnehmerbrutto'!U101*$T$24-$T$25))*$T$31+IF('3A_PK Arbeitnehmerbrutto'!U101*$T$24&gt;=$T$25+$T$26,$T$26,IF('3A_PK Arbeitnehmerbrutto'!U101*$T$24-$T$25&lt;=0,0,'3A_PK Arbeitnehmerbrutto'!U101*$T$24-$T$25))*$T$31*$T$32+IF('3A_PK Arbeitnehmerbrutto'!U101*$T$24&gt;=$T$25+$T$26,$T$26,IF('3A_PK Arbeitnehmerbrutto'!U101*$T$24-$T$25&lt;=0,0,'3A_PK Arbeitnehmerbrutto'!U101*$T$24-$T$25))*$T$31*$T$33+IF('3A_PK Arbeitnehmerbrutto'!U101*$T$24&gt;=$T$27,('3A_PK Arbeitnehmerbrutto'!U101*$T$24-$T$27+$T$27/$T$24*$T$28-$T$29)*$T$16,('3A_PK Arbeitnehmerbrutto'!U101*$T$24/$T$24*$T$28-$T$29)*$T$16)+'3A_PK Arbeitnehmerbrutto'!U101*$T$34)/'3A_PK Arbeitnehmerbrutto'!U101))</f>
        <v/>
      </c>
      <c r="F96" s="32" t="str">
        <f t="shared" si="22"/>
        <v/>
      </c>
      <c r="G96" s="72"/>
      <c r="H96" s="34" t="str">
        <f t="shared" si="25"/>
        <v/>
      </c>
      <c r="I96" s="25"/>
      <c r="J96" s="34" t="str">
        <f t="shared" si="23"/>
        <v/>
      </c>
      <c r="K96" s="35"/>
      <c r="L96" s="25"/>
      <c r="M96" s="35"/>
      <c r="N96" s="25"/>
      <c r="O96" s="25"/>
      <c r="P96" s="353"/>
      <c r="Q96" s="675" t="str">
        <f t="shared" si="24"/>
        <v/>
      </c>
      <c r="R96" s="353"/>
      <c r="S96" s="353"/>
      <c r="T96" s="353"/>
      <c r="U96" s="353"/>
      <c r="V96" s="353"/>
      <c r="W96" s="353"/>
      <c r="X96" s="353"/>
      <c r="Y96" s="353"/>
    </row>
    <row r="97" spans="1:25" x14ac:dyDescent="0.25">
      <c r="A97" s="19" t="str">
        <f>IF('3C_Zusammenfassung PK'!A108=0,"",'3C_Zusammenfassung PK'!A108)</f>
        <v/>
      </c>
      <c r="B97" s="32" t="str">
        <f>IF(A97="","",'3A_PK Arbeitnehmerbrutto'!T102)</f>
        <v/>
      </c>
      <c r="C97" s="23"/>
      <c r="D97" s="32" t="str">
        <f t="shared" si="21"/>
        <v/>
      </c>
      <c r="E97" s="33" t="str">
        <f>IF(B97="","",IF($T$24=0,"",('3A_PK Arbeitnehmerbrutto'!U102*$T$24+IF('3A_PK Arbeitnehmerbrutto'!U102*$T$24&gt;=$T$25+$T$26,$T$26,IF('3A_PK Arbeitnehmerbrutto'!U102*$T$24-$T$25&lt;=0,0,'3A_PK Arbeitnehmerbrutto'!U102*$T$24-$T$25))*$T$31+IF('3A_PK Arbeitnehmerbrutto'!U102*$T$24&gt;=$T$25+$T$26,$T$26,IF('3A_PK Arbeitnehmerbrutto'!U102*$T$24-$T$25&lt;=0,0,'3A_PK Arbeitnehmerbrutto'!U102*$T$24-$T$25))*$T$31*$T$32+IF('3A_PK Arbeitnehmerbrutto'!U102*$T$24&gt;=$T$25+$T$26,$T$26,IF('3A_PK Arbeitnehmerbrutto'!U102*$T$24-$T$25&lt;=0,0,'3A_PK Arbeitnehmerbrutto'!U102*$T$24-$T$25))*$T$31*$T$33+IF('3A_PK Arbeitnehmerbrutto'!U102*$T$24&gt;=$T$27,('3A_PK Arbeitnehmerbrutto'!U102*$T$24-$T$27+$T$27/$T$24*$T$28-$T$29)*$T$16,('3A_PK Arbeitnehmerbrutto'!U102*$T$24/$T$24*$T$28-$T$29)*$T$16)+'3A_PK Arbeitnehmerbrutto'!U102*$T$34)/'3A_PK Arbeitnehmerbrutto'!U102))</f>
        <v/>
      </c>
      <c r="F97" s="32" t="str">
        <f t="shared" si="22"/>
        <v/>
      </c>
      <c r="G97" s="72"/>
      <c r="H97" s="34" t="str">
        <f t="shared" si="25"/>
        <v/>
      </c>
      <c r="I97" s="25"/>
      <c r="J97" s="34" t="str">
        <f t="shared" si="23"/>
        <v/>
      </c>
      <c r="K97" s="35"/>
      <c r="L97" s="25"/>
      <c r="M97" s="35"/>
      <c r="N97" s="25"/>
      <c r="O97" s="25"/>
      <c r="P97" s="353"/>
      <c r="Q97" s="675" t="str">
        <f t="shared" si="24"/>
        <v/>
      </c>
      <c r="R97" s="353"/>
      <c r="S97" s="353"/>
      <c r="T97" s="353"/>
      <c r="U97" s="353"/>
      <c r="V97" s="353"/>
      <c r="W97" s="353"/>
      <c r="X97" s="353"/>
      <c r="Y97" s="353"/>
    </row>
    <row r="98" spans="1:25" x14ac:dyDescent="0.25">
      <c r="A98" s="19" t="str">
        <f>IF('3C_Zusammenfassung PK'!A109=0,"",'3C_Zusammenfassung PK'!A109)</f>
        <v>Praktikant:innen</v>
      </c>
      <c r="B98" s="32" t="str">
        <f>IF(A98="","",'3A_PK Arbeitnehmerbrutto'!T103)</f>
        <v/>
      </c>
      <c r="C98" s="23"/>
      <c r="D98" s="32" t="str">
        <f>IF(B98="","",ROUND($B98*D$4,2))</f>
        <v/>
      </c>
      <c r="E98" s="33" t="str">
        <f>IF(B98="","",IF($T$24=0,"",('3A_PK Arbeitnehmerbrutto'!U103*$T$24+IF('3A_PK Arbeitnehmerbrutto'!U103*$T$24&gt;=$T$25+$T$26,$T$26,IF('3A_PK Arbeitnehmerbrutto'!U103*$T$24-$T$25&lt;=0,0,'3A_PK Arbeitnehmerbrutto'!U103*$T$24-$T$25))*$T$31+IF('3A_PK Arbeitnehmerbrutto'!U103*$T$24&gt;=$T$25+$T$26,$T$26,IF('3A_PK Arbeitnehmerbrutto'!U103*$T$24-$T$25&lt;=0,0,'3A_PK Arbeitnehmerbrutto'!U103*$T$24-$T$25))*$T$31*$T$32+IF('3A_PK Arbeitnehmerbrutto'!U103*$T$24&gt;=$T$25+$T$26,$T$26,IF('3A_PK Arbeitnehmerbrutto'!U103*$T$24-$T$25&lt;=0,0,'3A_PK Arbeitnehmerbrutto'!U103*$T$24-$T$25))*$T$31*$T$33+IF('3A_PK Arbeitnehmerbrutto'!U103*$T$24&gt;=$T$27,('3A_PK Arbeitnehmerbrutto'!U103*$T$24-$T$27+$T$27/$T$24*$T$28-$T$29)*$T$16,('3A_PK Arbeitnehmerbrutto'!U103*$T$24/$T$24*$T$28-$T$29)*$T$16)+'3A_PK Arbeitnehmerbrutto'!U103*$T$34)/'3A_PK Arbeitnehmerbrutto'!U103))</f>
        <v/>
      </c>
      <c r="F98" s="32" t="str">
        <f t="shared" si="22"/>
        <v/>
      </c>
      <c r="G98" s="72"/>
      <c r="H98" s="34" t="str">
        <f t="shared" si="25"/>
        <v/>
      </c>
      <c r="I98" s="25"/>
      <c r="J98" s="34" t="str">
        <f t="shared" si="23"/>
        <v/>
      </c>
      <c r="K98" s="35" t="str">
        <f>IF(COUNT(F98,G98,I98)&gt;1,"nur eine Option zur Altersversorg. möglich","")</f>
        <v/>
      </c>
      <c r="L98" s="25"/>
      <c r="M98" s="35"/>
      <c r="N98" s="25"/>
      <c r="O98" s="25"/>
      <c r="P98" s="353"/>
      <c r="Q98" s="675" t="str">
        <f t="shared" si="24"/>
        <v/>
      </c>
      <c r="R98" s="353"/>
      <c r="S98" s="353"/>
      <c r="T98" s="353"/>
      <c r="U98" s="353"/>
      <c r="V98" s="353"/>
      <c r="W98" s="353"/>
      <c r="X98" s="353"/>
      <c r="Y98" s="353"/>
    </row>
    <row r="99" spans="1:25" x14ac:dyDescent="0.25">
      <c r="A99" s="19" t="str">
        <f>IF('3C_Zusammenfassung PK'!A110=0,"",'3C_Zusammenfassung PK'!A110)</f>
        <v>FSJ / BFD</v>
      </c>
      <c r="B99" s="32" t="str">
        <f>IF(A99="","",'3A_PK Arbeitnehmerbrutto'!T104)</f>
        <v/>
      </c>
      <c r="C99" s="23"/>
      <c r="D99" s="32" t="str">
        <f>IF(B99="","",ROUND($B99*D$4,2))</f>
        <v/>
      </c>
      <c r="E99" s="33" t="str">
        <f>IF(B99="","",IF($T$24=0,"",('3A_PK Arbeitnehmerbrutto'!U104*$T$24+IF('3A_PK Arbeitnehmerbrutto'!U104*$T$24&gt;=$T$25+$T$26,$T$26,IF('3A_PK Arbeitnehmerbrutto'!U104*$T$24-$T$25&lt;=0,0,'3A_PK Arbeitnehmerbrutto'!U104*$T$24-$T$25))*$T$31+IF('3A_PK Arbeitnehmerbrutto'!U104*$T$24&gt;=$T$25+$T$26,$T$26,IF('3A_PK Arbeitnehmerbrutto'!U104*$T$24-$T$25&lt;=0,0,'3A_PK Arbeitnehmerbrutto'!U104*$T$24-$T$25))*$T$31*$T$32+IF('3A_PK Arbeitnehmerbrutto'!U104*$T$24&gt;=$T$25+$T$26,$T$26,IF('3A_PK Arbeitnehmerbrutto'!U104*$T$24-$T$25&lt;=0,0,'3A_PK Arbeitnehmerbrutto'!U104*$T$24-$T$25))*$T$31*$T$33+IF('3A_PK Arbeitnehmerbrutto'!U104*$T$24&gt;=$T$27,('3A_PK Arbeitnehmerbrutto'!U104*$T$24-$T$27+$T$27/$T$24*$T$28-$T$29)*$T$16,('3A_PK Arbeitnehmerbrutto'!U104*$T$24/$T$24*$T$28-$T$29)*$T$16)+'3A_PK Arbeitnehmerbrutto'!U104*$T$34)/'3A_PK Arbeitnehmerbrutto'!U104))</f>
        <v/>
      </c>
      <c r="F99" s="32" t="str">
        <f t="shared" si="22"/>
        <v/>
      </c>
      <c r="G99" s="72"/>
      <c r="H99" s="34" t="str">
        <f t="shared" si="25"/>
        <v/>
      </c>
      <c r="I99" s="25"/>
      <c r="J99" s="34" t="str">
        <f t="shared" si="23"/>
        <v/>
      </c>
      <c r="K99" s="35" t="str">
        <f>IF(COUNT(F99,G99,I99)&gt;1,"nur eine Option zur Altersversorg. möglich","")</f>
        <v/>
      </c>
      <c r="L99" s="25"/>
      <c r="M99" s="35"/>
      <c r="N99" s="25"/>
      <c r="O99" s="25"/>
      <c r="P99" s="353"/>
      <c r="Q99" s="675" t="str">
        <f t="shared" si="24"/>
        <v/>
      </c>
      <c r="R99" s="353"/>
      <c r="S99" s="353"/>
      <c r="T99" s="353"/>
      <c r="U99" s="353"/>
      <c r="V99" s="353"/>
      <c r="W99" s="353"/>
      <c r="X99" s="353"/>
      <c r="Y99" s="353"/>
    </row>
    <row r="100" spans="1:25" x14ac:dyDescent="0.25">
      <c r="A100" s="19" t="str">
        <f>IF('3C_Zusammenfassung PK'!A111=0,"",'3C_Zusammenfassung PK'!A111)</f>
        <v>MiniJob</v>
      </c>
      <c r="B100" s="32" t="str">
        <f>IF(A100="","",'3A_PK Arbeitnehmerbrutto'!T105)</f>
        <v/>
      </c>
      <c r="C100" s="32" t="str">
        <f>IF(B100="","",B100*$C$4)</f>
        <v/>
      </c>
      <c r="D100" s="23"/>
      <c r="E100" s="33" t="str">
        <f>IF(B100="","",IF($T$24=0,"",('3A_PK Arbeitnehmerbrutto'!U105*$T$24+IF('3A_PK Arbeitnehmerbrutto'!U105*$T$24&gt;=$T$25+$T$26,$T$26,IF('3A_PK Arbeitnehmerbrutto'!U105*$T$24-$T$25&lt;=0,0,'3A_PK Arbeitnehmerbrutto'!U105*$T$24-$T$25))*$T$31+IF('3A_PK Arbeitnehmerbrutto'!U105*$T$24&gt;=$T$25+$T$26,$T$26,IF('3A_PK Arbeitnehmerbrutto'!U105*$T$24-$T$25&lt;=0,0,'3A_PK Arbeitnehmerbrutto'!U105*$T$24-$T$25))*$T$31*$T$32+IF('3A_PK Arbeitnehmerbrutto'!U105*$T$24&gt;=$T$25+$T$26,$T$26,IF('3A_PK Arbeitnehmerbrutto'!U105*$T$24-$T$25&lt;=0,0,'3A_PK Arbeitnehmerbrutto'!U105*$T$24-$T$25))*$T$31*$T$33+IF('3A_PK Arbeitnehmerbrutto'!U105*$T$24&gt;=$T$27,('3A_PK Arbeitnehmerbrutto'!U105*$T$24-$T$27+$T$27/$T$24*$T$28-$T$29)*$T$16,('3A_PK Arbeitnehmerbrutto'!U105*$T$24/$T$24*$T$28-$T$29)*$T$16)+'3A_PK Arbeitnehmerbrutto'!U105*$T$34)/'3A_PK Arbeitnehmerbrutto'!U105))</f>
        <v/>
      </c>
      <c r="F100" s="32" t="str">
        <f t="shared" si="22"/>
        <v/>
      </c>
      <c r="G100" s="72"/>
      <c r="H100" s="34" t="str">
        <f t="shared" si="25"/>
        <v/>
      </c>
      <c r="I100" s="25"/>
      <c r="J100" s="34" t="str">
        <f t="shared" si="23"/>
        <v/>
      </c>
      <c r="K100" s="35" t="str">
        <f>IF(COUNT(F100,G100,I100)&gt;1,"nur eine Option zur Altersversorg. möglich","")</f>
        <v/>
      </c>
      <c r="L100" s="25"/>
      <c r="M100" s="35"/>
      <c r="N100" s="25"/>
      <c r="O100" s="25"/>
      <c r="P100" s="353"/>
      <c r="Q100" s="675" t="str">
        <f t="shared" si="24"/>
        <v/>
      </c>
      <c r="R100" s="353"/>
      <c r="S100" s="353"/>
      <c r="T100" s="353"/>
      <c r="U100" s="353"/>
      <c r="V100" s="353"/>
      <c r="W100" s="353"/>
      <c r="X100" s="353"/>
      <c r="Y100" s="353"/>
    </row>
    <row r="101" spans="1:25" x14ac:dyDescent="0.25">
      <c r="A101" s="19" t="str">
        <f>IF('3C_Zusammenfassung PK'!A112=0,"",'3C_Zusammenfassung PK'!A112)</f>
        <v>Honorare</v>
      </c>
      <c r="B101" s="32" t="str">
        <f>IF(A101="","",'3A_PK Arbeitnehmerbrutto'!T106)</f>
        <v/>
      </c>
      <c r="C101" s="23"/>
      <c r="D101" s="23"/>
      <c r="E101" s="23"/>
      <c r="F101" s="23"/>
      <c r="G101" s="23"/>
      <c r="H101" s="23"/>
      <c r="I101" s="23"/>
      <c r="J101" s="34" t="str">
        <f t="shared" ref="J101" si="26">IF(B101="","",IF(K101="nur eine Option zur Altersversorg. möglich","FEHLER",SUM(B101,C101,D101,F101,H101,I101)))</f>
        <v/>
      </c>
      <c r="K101" s="35" t="str">
        <f>IF(COUNT(F101,G101,I101)&gt;1,"nur eine Option zur Altersversorg. möglich","")</f>
        <v/>
      </c>
      <c r="L101" s="25"/>
      <c r="M101" s="35"/>
      <c r="N101" s="25"/>
      <c r="O101" s="25"/>
      <c r="P101" s="353"/>
      <c r="Q101" s="675" t="str">
        <f t="shared" si="24"/>
        <v/>
      </c>
      <c r="R101" s="353"/>
      <c r="S101" s="353"/>
      <c r="T101" s="353"/>
      <c r="U101" s="353"/>
      <c r="V101" s="353"/>
      <c r="W101" s="353"/>
      <c r="X101" s="353"/>
      <c r="Y101" s="353"/>
    </row>
    <row r="102" spans="1:25" x14ac:dyDescent="0.25">
      <c r="A102" s="36"/>
      <c r="B102" s="36"/>
      <c r="C102" s="36"/>
      <c r="D102" s="36"/>
      <c r="E102" s="36"/>
      <c r="F102" s="36"/>
      <c r="G102" s="36"/>
      <c r="H102" s="36"/>
      <c r="I102" s="36"/>
      <c r="K102" s="36"/>
      <c r="L102" s="36"/>
      <c r="M102" s="36"/>
      <c r="P102" s="353"/>
      <c r="R102" s="353"/>
      <c r="S102" s="353"/>
      <c r="T102" s="353"/>
      <c r="U102" s="353"/>
      <c r="V102" s="353"/>
      <c r="W102" s="353"/>
      <c r="X102" s="353"/>
      <c r="Y102" s="353"/>
    </row>
  </sheetData>
  <sheetProtection algorithmName="SHA-512" hashValue="OIzf2miuBVmX+qjdokWd0/r9VJbh5LZyrVgosWjUxAJ9sEiZrwcK61kbeLmBLMNLROZXqdItcIQoasod6P1Y/w==" saltValue="dJQHl+pXi4adN2/2MPis7g==" spinCount="100000" sheet="1" objects="1" scenarios="1"/>
  <mergeCells count="10">
    <mergeCell ref="B1:C1"/>
    <mergeCell ref="A2:Y2"/>
    <mergeCell ref="A3:A4"/>
    <mergeCell ref="B3:B4"/>
    <mergeCell ref="E3:F3"/>
    <mergeCell ref="G3:I3"/>
    <mergeCell ref="J3:J4"/>
    <mergeCell ref="L3:L4"/>
    <mergeCell ref="N3:O3"/>
    <mergeCell ref="Q3:Q4"/>
  </mergeCells>
  <pageMargins left="0.70866141732283472" right="0.70866141732283472" top="0.78740157480314965" bottom="0.78740157480314965" header="0.31496062992125984" footer="0.31496062992125984"/>
  <pageSetup paperSize="9" scale="53" fitToWidth="2" fitToHeight="2" orientation="landscape" horizontalDpi="0" verticalDpi="0" r:id="rId1"/>
  <headerFooter>
    <oddHeader>&amp;LKalkulation WfbM / ALA_3B_PK Arbeitgeberbrutto</oddHeader>
  </headerFooter>
  <rowBreaks count="1" manualBreakCount="1">
    <brk id="54" max="25" man="1"/>
  </rowBreaks>
  <colBreaks count="1" manualBreakCount="1">
    <brk id="17" max="100"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7"/>
  <dimension ref="A1:U114"/>
  <sheetViews>
    <sheetView zoomScale="80" zoomScaleNormal="80" workbookViewId="0">
      <pane xSplit="1" ySplit="10" topLeftCell="B64" activePane="bottomRight" state="frozen"/>
      <selection pane="topRight" activeCell="B1" sqref="B1"/>
      <selection pane="bottomLeft" activeCell="A11" sqref="A11"/>
      <selection pane="bottomRight" activeCell="O84" activeCellId="17" sqref="D13:D45 H43:H45 K13:K45 M13:M45 O13:O45 D50:D61 K50:K61 M50:M61 M47 O50:O61 D65:D80 D84:D96 K65:K80 K84:K96 M65:M80 M84:M96 O65:O80 O84:O96"/>
    </sheetView>
  </sheetViews>
  <sheetFormatPr baseColWidth="10" defaultColWidth="11.5546875" defaultRowHeight="13.8" x14ac:dyDescent="0.25"/>
  <cols>
    <col min="1" max="1" width="61.88671875" style="256" bestFit="1" customWidth="1"/>
    <col min="2" max="2" width="7.109375" style="604" customWidth="1"/>
    <col min="3" max="3" width="7.21875" style="604" customWidth="1"/>
    <col min="4" max="4" width="12.33203125" style="256" bestFit="1" customWidth="1"/>
    <col min="5" max="5" width="13.6640625" style="256" customWidth="1"/>
    <col min="6" max="6" width="25.21875" style="256" bestFit="1" customWidth="1"/>
    <col min="7" max="7" width="14.77734375" style="256" bestFit="1" customWidth="1"/>
    <col min="8" max="8" width="11.5546875" style="256"/>
    <col min="9" max="9" width="17.109375" style="256" customWidth="1"/>
    <col min="10" max="10" width="2.21875" style="256" customWidth="1"/>
    <col min="11" max="11" width="27.77734375" style="256" customWidth="1"/>
    <col min="12" max="12" width="2.21875" style="256" customWidth="1"/>
    <col min="13" max="13" width="16.6640625" style="256" customWidth="1"/>
    <col min="14" max="14" width="21.77734375" style="256" customWidth="1"/>
    <col min="15" max="15" width="27.77734375" style="256" customWidth="1"/>
    <col min="16" max="16" width="11.5546875" style="256"/>
    <col min="17" max="17" width="19.88671875" style="256" customWidth="1"/>
    <col min="18" max="16384" width="11.5546875" style="256"/>
  </cols>
  <sheetData>
    <row r="1" spans="1:21" ht="14.4" thickBot="1" x14ac:dyDescent="0.3">
      <c r="A1" s="257" t="str">
        <f>'1_Stammdatenblatt'!A1</f>
        <v xml:space="preserve">Version vom </v>
      </c>
      <c r="B1" s="955">
        <f>'1_Stammdatenblatt'!B1</f>
        <v>45231</v>
      </c>
      <c r="C1" s="955"/>
      <c r="D1" s="604"/>
      <c r="E1" s="604"/>
      <c r="G1" s="604"/>
      <c r="H1" s="604"/>
    </row>
    <row r="2" spans="1:21" ht="16.2" thickBot="1" x14ac:dyDescent="0.3">
      <c r="A2" s="938" t="s">
        <v>333</v>
      </c>
      <c r="B2" s="939"/>
      <c r="C2" s="939"/>
      <c r="D2" s="939"/>
      <c r="E2" s="939"/>
      <c r="F2" s="939"/>
      <c r="G2" s="939"/>
      <c r="H2" s="939"/>
      <c r="I2" s="939"/>
      <c r="J2" s="939"/>
      <c r="K2" s="939"/>
      <c r="L2" s="939"/>
      <c r="M2" s="939"/>
      <c r="N2" s="939"/>
      <c r="O2" s="940"/>
    </row>
    <row r="3" spans="1:21" ht="6.6" customHeight="1" x14ac:dyDescent="0.25">
      <c r="I3" s="680"/>
    </row>
    <row r="4" spans="1:21" ht="14.4" x14ac:dyDescent="0.3">
      <c r="F4" s="681" t="s">
        <v>301</v>
      </c>
      <c r="I4" s="682"/>
    </row>
    <row r="5" spans="1:21" x14ac:dyDescent="0.25">
      <c r="A5" s="986" t="s">
        <v>335</v>
      </c>
      <c r="B5" s="986"/>
      <c r="C5" s="986"/>
      <c r="D5" s="683">
        <f>ROUND(H12*D7,2)</f>
        <v>0</v>
      </c>
      <c r="F5" s="987" t="s">
        <v>303</v>
      </c>
      <c r="G5" s="988"/>
      <c r="H5" s="684" t="e">
        <f>'2_IST-Vergütung'!Z159</f>
        <v>#VALUE!</v>
      </c>
      <c r="M5" s="974" t="s">
        <v>270</v>
      </c>
      <c r="N5" s="975"/>
      <c r="O5" s="685">
        <f>H12+(SUM(M13:M45))</f>
        <v>0</v>
      </c>
    </row>
    <row r="6" spans="1:21" ht="14.4" customHeight="1" x14ac:dyDescent="0.25">
      <c r="A6" s="986" t="s">
        <v>280</v>
      </c>
      <c r="B6" s="986"/>
      <c r="C6" s="986"/>
      <c r="D6" s="686">
        <v>1331</v>
      </c>
      <c r="F6" s="987" t="s">
        <v>302</v>
      </c>
      <c r="G6" s="988"/>
      <c r="H6" s="684" t="e">
        <f>'2_IST-Vergütung'!Z158</f>
        <v>#VALUE!</v>
      </c>
      <c r="I6" s="687"/>
      <c r="M6" s="974" t="s">
        <v>269</v>
      </c>
      <c r="N6" s="975"/>
      <c r="O6" s="688">
        <f>D5+(D7*SUM(M13:M45))</f>
        <v>0</v>
      </c>
    </row>
    <row r="7" spans="1:21" x14ac:dyDescent="0.25">
      <c r="A7" s="986" t="s">
        <v>281</v>
      </c>
      <c r="B7" s="986"/>
      <c r="C7" s="986"/>
      <c r="D7" s="686">
        <f>'1_Stammdatenblatt'!D17</f>
        <v>0</v>
      </c>
      <c r="F7" s="689"/>
      <c r="H7" s="689"/>
      <c r="I7" s="687"/>
    </row>
    <row r="8" spans="1:21" x14ac:dyDescent="0.25">
      <c r="A8" s="353"/>
      <c r="B8" s="690"/>
      <c r="C8" s="690"/>
      <c r="M8" s="976" t="s">
        <v>252</v>
      </c>
      <c r="N8" s="977"/>
      <c r="O8" s="978"/>
    </row>
    <row r="9" spans="1:21" ht="25.8" customHeight="1" x14ac:dyDescent="0.25">
      <c r="A9" s="970" t="s">
        <v>18</v>
      </c>
      <c r="B9" s="951" t="s">
        <v>23</v>
      </c>
      <c r="C9" s="953" t="s">
        <v>283</v>
      </c>
      <c r="D9" s="971" t="s">
        <v>111</v>
      </c>
      <c r="E9" s="973" t="s">
        <v>285</v>
      </c>
      <c r="F9" s="983" t="s">
        <v>19</v>
      </c>
      <c r="G9" s="941" t="s">
        <v>112</v>
      </c>
      <c r="H9" s="985" t="s">
        <v>110</v>
      </c>
      <c r="I9" s="981" t="s">
        <v>231</v>
      </c>
      <c r="J9" s="615"/>
      <c r="K9" s="961" t="s">
        <v>233</v>
      </c>
      <c r="L9" s="691"/>
      <c r="M9" s="979" t="s">
        <v>234</v>
      </c>
      <c r="N9" s="979" t="s">
        <v>236</v>
      </c>
      <c r="O9" s="949" t="s">
        <v>235</v>
      </c>
      <c r="P9" s="615"/>
      <c r="Q9" s="979" t="s">
        <v>284</v>
      </c>
      <c r="R9" s="353"/>
      <c r="S9" s="353"/>
      <c r="T9" s="353"/>
      <c r="U9" s="353"/>
    </row>
    <row r="10" spans="1:21" x14ac:dyDescent="0.25">
      <c r="A10" s="970"/>
      <c r="B10" s="952"/>
      <c r="C10" s="954"/>
      <c r="D10" s="972"/>
      <c r="E10" s="973"/>
      <c r="F10" s="984"/>
      <c r="G10" s="941"/>
      <c r="H10" s="985"/>
      <c r="I10" s="982"/>
      <c r="J10" s="615"/>
      <c r="K10" s="962"/>
      <c r="L10" s="615"/>
      <c r="M10" s="980"/>
      <c r="N10" s="980"/>
      <c r="O10" s="966"/>
      <c r="P10" s="615"/>
      <c r="Q10" s="980"/>
      <c r="R10" s="353"/>
      <c r="S10" s="353"/>
      <c r="T10" s="353"/>
      <c r="U10" s="353"/>
    </row>
    <row r="11" spans="1:21" ht="7.2" customHeight="1" x14ac:dyDescent="0.25">
      <c r="A11" s="616"/>
      <c r="B11" s="616"/>
      <c r="C11" s="616"/>
      <c r="D11" s="692"/>
      <c r="E11" s="693"/>
      <c r="F11" s="693"/>
      <c r="G11" s="605"/>
      <c r="H11" s="318"/>
      <c r="J11" s="318"/>
      <c r="K11" s="353"/>
      <c r="L11" s="353"/>
      <c r="M11" s="353"/>
      <c r="N11" s="353"/>
      <c r="O11" s="353"/>
      <c r="P11" s="353"/>
      <c r="Q11" s="353"/>
      <c r="R11" s="353"/>
      <c r="S11" s="353"/>
      <c r="T11" s="353"/>
      <c r="U11" s="353"/>
    </row>
    <row r="12" spans="1:21" ht="15.6" x14ac:dyDescent="0.25">
      <c r="A12" s="41" t="s">
        <v>232</v>
      </c>
      <c r="B12" s="694"/>
      <c r="C12" s="694"/>
      <c r="D12" s="695"/>
      <c r="E12" s="696"/>
      <c r="F12" s="697"/>
      <c r="G12" s="697">
        <f>SUM(F13:F45)</f>
        <v>0</v>
      </c>
      <c r="H12" s="698">
        <f>SUM(H13:H45)</f>
        <v>0</v>
      </c>
      <c r="I12" s="674" t="e">
        <f>G12/H12</f>
        <v>#DIV/0!</v>
      </c>
      <c r="K12" s="353"/>
      <c r="M12" s="353"/>
      <c r="N12" s="674">
        <f>SUM(N13:N45)</f>
        <v>0</v>
      </c>
      <c r="O12" s="353"/>
      <c r="P12" s="353"/>
      <c r="Q12" s="674">
        <f>G12+N12</f>
        <v>0</v>
      </c>
      <c r="R12" s="353"/>
      <c r="S12" s="353"/>
      <c r="T12" s="353"/>
      <c r="U12" s="353"/>
    </row>
    <row r="13" spans="1:21" x14ac:dyDescent="0.25">
      <c r="A13" s="19" t="str">
        <f>IF('3A_PK Arbeitnehmerbrutto'!A10="","",'3A_PK Arbeitnehmerbrutto'!A10)</f>
        <v/>
      </c>
      <c r="B13" s="83">
        <f>'3A_PK Arbeitnehmerbrutto'!C10</f>
        <v>0</v>
      </c>
      <c r="C13" s="20">
        <f>'3A_PK Arbeitnehmerbrutto'!D10</f>
        <v>0</v>
      </c>
      <c r="D13" s="24"/>
      <c r="E13" s="32" t="str">
        <f>'3B_PK Arbeitgeberbrutto'!J7</f>
        <v/>
      </c>
      <c r="F13" s="32" t="str">
        <f>IF(E13="","",D13*E13)</f>
        <v/>
      </c>
      <c r="G13" s="36"/>
      <c r="H13" s="700" t="str">
        <f t="shared" ref="H13:H42" si="0">IF(D13="","",D13)</f>
        <v/>
      </c>
      <c r="I13" s="27"/>
      <c r="J13" s="27"/>
      <c r="K13" s="98"/>
      <c r="L13" s="353"/>
      <c r="M13" s="99"/>
      <c r="N13" s="703" t="str">
        <f>IF('3B_PK Arbeitgeberbrutto'!J7="","",SUM('3B_PK Arbeitgeberbrutto'!N7*(D13+M13),'3C_Zusammenfassung PK'!M13*'3C_Zusammenfassung PK'!E13))</f>
        <v/>
      </c>
      <c r="O13" s="98"/>
      <c r="P13" s="353"/>
      <c r="Q13" s="675" t="str">
        <f t="shared" ref="Q13:Q45" si="1">IF(F13="","",F13+N13)</f>
        <v/>
      </c>
      <c r="R13" s="353"/>
      <c r="S13" s="353"/>
      <c r="T13" s="353"/>
      <c r="U13" s="353"/>
    </row>
    <row r="14" spans="1:21" x14ac:dyDescent="0.25">
      <c r="A14" s="19" t="str">
        <f>IF('3A_PK Arbeitnehmerbrutto'!A11="","",'3A_PK Arbeitnehmerbrutto'!A11)</f>
        <v/>
      </c>
      <c r="B14" s="83">
        <f>'3A_PK Arbeitnehmerbrutto'!C11</f>
        <v>0</v>
      </c>
      <c r="C14" s="20">
        <f>'3A_PK Arbeitnehmerbrutto'!D11</f>
        <v>0</v>
      </c>
      <c r="D14" s="24"/>
      <c r="E14" s="32" t="str">
        <f>'3B_PK Arbeitgeberbrutto'!J8</f>
        <v/>
      </c>
      <c r="F14" s="32" t="str">
        <f t="shared" ref="F14:F45" si="2">IF(E14="","",D14*E14)</f>
        <v/>
      </c>
      <c r="G14" s="36"/>
      <c r="H14" s="700" t="str">
        <f t="shared" si="0"/>
        <v/>
      </c>
      <c r="I14" s="27"/>
      <c r="J14" s="27"/>
      <c r="K14" s="98"/>
      <c r="L14" s="353"/>
      <c r="M14" s="99"/>
      <c r="N14" s="703" t="str">
        <f>IF('3B_PK Arbeitgeberbrutto'!J8="","",SUM('3B_PK Arbeitgeberbrutto'!N8*(D14+M14),'3C_Zusammenfassung PK'!M14*'3C_Zusammenfassung PK'!E14))</f>
        <v/>
      </c>
      <c r="O14" s="98"/>
      <c r="P14" s="353"/>
      <c r="Q14" s="675" t="str">
        <f t="shared" si="1"/>
        <v/>
      </c>
      <c r="R14" s="353"/>
      <c r="S14" s="704"/>
      <c r="T14" s="353"/>
      <c r="U14" s="353"/>
    </row>
    <row r="15" spans="1:21" x14ac:dyDescent="0.25">
      <c r="A15" s="19" t="str">
        <f>IF('3A_PK Arbeitnehmerbrutto'!A12="","",'3A_PK Arbeitnehmerbrutto'!A12)</f>
        <v/>
      </c>
      <c r="B15" s="83">
        <f>'3A_PK Arbeitnehmerbrutto'!C12</f>
        <v>0</v>
      </c>
      <c r="C15" s="20">
        <f>'3A_PK Arbeitnehmerbrutto'!D12</f>
        <v>0</v>
      </c>
      <c r="D15" s="24"/>
      <c r="E15" s="32" t="str">
        <f>'3B_PK Arbeitgeberbrutto'!J9</f>
        <v/>
      </c>
      <c r="F15" s="32" t="str">
        <f t="shared" si="2"/>
        <v/>
      </c>
      <c r="G15" s="36"/>
      <c r="H15" s="700" t="str">
        <f t="shared" si="0"/>
        <v/>
      </c>
      <c r="I15" s="27"/>
      <c r="J15" s="27"/>
      <c r="K15" s="98"/>
      <c r="L15" s="353"/>
      <c r="M15" s="99"/>
      <c r="N15" s="703" t="str">
        <f>IF('3B_PK Arbeitgeberbrutto'!J9="","",SUM('3B_PK Arbeitgeberbrutto'!N9*(D15+M15),'3C_Zusammenfassung PK'!M15*'3C_Zusammenfassung PK'!E15))</f>
        <v/>
      </c>
      <c r="O15" s="98"/>
      <c r="P15" s="353"/>
      <c r="Q15" s="675" t="str">
        <f t="shared" si="1"/>
        <v/>
      </c>
      <c r="R15" s="353"/>
      <c r="S15" s="353"/>
      <c r="T15" s="353"/>
      <c r="U15" s="353"/>
    </row>
    <row r="16" spans="1:21" x14ac:dyDescent="0.25">
      <c r="A16" s="19" t="str">
        <f>IF('3A_PK Arbeitnehmerbrutto'!A13="","",'3A_PK Arbeitnehmerbrutto'!A13)</f>
        <v/>
      </c>
      <c r="B16" s="83">
        <f>'3A_PK Arbeitnehmerbrutto'!C13</f>
        <v>0</v>
      </c>
      <c r="C16" s="20">
        <f>'3A_PK Arbeitnehmerbrutto'!D13</f>
        <v>0</v>
      </c>
      <c r="D16" s="24"/>
      <c r="E16" s="32" t="str">
        <f>'3B_PK Arbeitgeberbrutto'!J10</f>
        <v/>
      </c>
      <c r="F16" s="32" t="str">
        <f t="shared" si="2"/>
        <v/>
      </c>
      <c r="G16" s="36"/>
      <c r="H16" s="700" t="str">
        <f t="shared" si="0"/>
        <v/>
      </c>
      <c r="I16" s="27"/>
      <c r="J16" s="27"/>
      <c r="K16" s="98"/>
      <c r="L16" s="353"/>
      <c r="M16" s="99"/>
      <c r="N16" s="703" t="str">
        <f>IF('3B_PK Arbeitgeberbrutto'!J10="","",SUM('3B_PK Arbeitgeberbrutto'!N10*(D16+M16),'3C_Zusammenfassung PK'!M16*'3C_Zusammenfassung PK'!E16))</f>
        <v/>
      </c>
      <c r="O16" s="98"/>
      <c r="P16" s="353"/>
      <c r="Q16" s="675" t="str">
        <f t="shared" si="1"/>
        <v/>
      </c>
      <c r="R16" s="353"/>
      <c r="S16" s="353"/>
      <c r="T16" s="353"/>
      <c r="U16" s="353"/>
    </row>
    <row r="17" spans="1:21" x14ac:dyDescent="0.25">
      <c r="A17" s="19" t="str">
        <f>IF('3A_PK Arbeitnehmerbrutto'!A14="","",'3A_PK Arbeitnehmerbrutto'!A14)</f>
        <v/>
      </c>
      <c r="B17" s="83">
        <f>'3A_PK Arbeitnehmerbrutto'!C14</f>
        <v>0</v>
      </c>
      <c r="C17" s="20">
        <f>'3A_PK Arbeitnehmerbrutto'!D14</f>
        <v>0</v>
      </c>
      <c r="D17" s="24"/>
      <c r="E17" s="32" t="str">
        <f>'3B_PK Arbeitgeberbrutto'!J11</f>
        <v/>
      </c>
      <c r="F17" s="32" t="str">
        <f t="shared" si="2"/>
        <v/>
      </c>
      <c r="G17" s="36"/>
      <c r="H17" s="700" t="str">
        <f t="shared" si="0"/>
        <v/>
      </c>
      <c r="I17" s="353"/>
      <c r="J17" s="27"/>
      <c r="K17" s="98"/>
      <c r="L17" s="353"/>
      <c r="M17" s="99"/>
      <c r="N17" s="703" t="str">
        <f>IF('3B_PK Arbeitgeberbrutto'!J11="","",SUM('3B_PK Arbeitgeberbrutto'!N11*(D17+M17),'3C_Zusammenfassung PK'!M17*'3C_Zusammenfassung PK'!E17))</f>
        <v/>
      </c>
      <c r="O17" s="98"/>
      <c r="P17" s="353"/>
      <c r="Q17" s="675" t="str">
        <f t="shared" si="1"/>
        <v/>
      </c>
      <c r="R17" s="353"/>
      <c r="S17" s="353"/>
      <c r="T17" s="353"/>
      <c r="U17" s="353"/>
    </row>
    <row r="18" spans="1:21" x14ac:dyDescent="0.25">
      <c r="A18" s="19" t="str">
        <f>IF('3A_PK Arbeitnehmerbrutto'!A15="","",'3A_PK Arbeitnehmerbrutto'!A15)</f>
        <v/>
      </c>
      <c r="B18" s="83">
        <f>'3A_PK Arbeitnehmerbrutto'!C15</f>
        <v>0</v>
      </c>
      <c r="C18" s="20">
        <f>'3A_PK Arbeitnehmerbrutto'!D15</f>
        <v>0</v>
      </c>
      <c r="D18" s="24"/>
      <c r="E18" s="32" t="str">
        <f>'3B_PK Arbeitgeberbrutto'!J12</f>
        <v/>
      </c>
      <c r="F18" s="32" t="str">
        <f t="shared" si="2"/>
        <v/>
      </c>
      <c r="G18" s="36"/>
      <c r="H18" s="700" t="str">
        <f t="shared" si="0"/>
        <v/>
      </c>
      <c r="I18" s="27"/>
      <c r="J18" s="27"/>
      <c r="K18" s="98"/>
      <c r="L18" s="353"/>
      <c r="M18" s="99"/>
      <c r="N18" s="703" t="str">
        <f>IF('3B_PK Arbeitgeberbrutto'!J12="","",SUM('3B_PK Arbeitgeberbrutto'!N12*(D18+M18),'3C_Zusammenfassung PK'!M18*'3C_Zusammenfassung PK'!E18))</f>
        <v/>
      </c>
      <c r="O18" s="98"/>
      <c r="P18" s="353"/>
      <c r="Q18" s="675" t="str">
        <f t="shared" si="1"/>
        <v/>
      </c>
      <c r="R18" s="353"/>
      <c r="S18" s="353"/>
      <c r="T18" s="353"/>
      <c r="U18" s="353"/>
    </row>
    <row r="19" spans="1:21" x14ac:dyDescent="0.25">
      <c r="A19" s="19" t="str">
        <f>IF('3A_PK Arbeitnehmerbrutto'!A16="","",'3A_PK Arbeitnehmerbrutto'!A16)</f>
        <v/>
      </c>
      <c r="B19" s="83">
        <f>'3A_PK Arbeitnehmerbrutto'!C16</f>
        <v>0</v>
      </c>
      <c r="C19" s="20">
        <f>'3A_PK Arbeitnehmerbrutto'!D16</f>
        <v>0</v>
      </c>
      <c r="D19" s="24"/>
      <c r="E19" s="32" t="str">
        <f>'3B_PK Arbeitgeberbrutto'!J13</f>
        <v/>
      </c>
      <c r="F19" s="32" t="str">
        <f t="shared" si="2"/>
        <v/>
      </c>
      <c r="G19" s="36"/>
      <c r="H19" s="700" t="str">
        <f t="shared" si="0"/>
        <v/>
      </c>
      <c r="I19" s="27"/>
      <c r="J19" s="27"/>
      <c r="K19" s="98"/>
      <c r="L19" s="353"/>
      <c r="M19" s="99"/>
      <c r="N19" s="703" t="str">
        <f>IF('3B_PK Arbeitgeberbrutto'!J13="","",SUM('3B_PK Arbeitgeberbrutto'!N13*(D19+M19),'3C_Zusammenfassung PK'!M19*'3C_Zusammenfassung PK'!E19))</f>
        <v/>
      </c>
      <c r="O19" s="98"/>
      <c r="P19" s="353"/>
      <c r="Q19" s="675" t="str">
        <f t="shared" si="1"/>
        <v/>
      </c>
      <c r="R19" s="353"/>
      <c r="S19" s="353"/>
      <c r="T19" s="353"/>
      <c r="U19" s="353"/>
    </row>
    <row r="20" spans="1:21" x14ac:dyDescent="0.25">
      <c r="A20" s="19" t="str">
        <f>IF('3A_PK Arbeitnehmerbrutto'!A17="","",'3A_PK Arbeitnehmerbrutto'!A17)</f>
        <v/>
      </c>
      <c r="B20" s="83">
        <f>'3A_PK Arbeitnehmerbrutto'!C17</f>
        <v>0</v>
      </c>
      <c r="C20" s="20">
        <f>'3A_PK Arbeitnehmerbrutto'!D17</f>
        <v>0</v>
      </c>
      <c r="D20" s="24"/>
      <c r="E20" s="32" t="str">
        <f>'3B_PK Arbeitgeberbrutto'!J14</f>
        <v/>
      </c>
      <c r="F20" s="32" t="str">
        <f t="shared" si="2"/>
        <v/>
      </c>
      <c r="G20" s="36"/>
      <c r="H20" s="700" t="str">
        <f t="shared" si="0"/>
        <v/>
      </c>
      <c r="I20" s="27"/>
      <c r="J20" s="27"/>
      <c r="K20" s="98"/>
      <c r="L20" s="353"/>
      <c r="M20" s="99"/>
      <c r="N20" s="703" t="str">
        <f>IF('3B_PK Arbeitgeberbrutto'!J14="","",SUM('3B_PK Arbeitgeberbrutto'!N14*(D20+M20),'3C_Zusammenfassung PK'!M20*'3C_Zusammenfassung PK'!E20))</f>
        <v/>
      </c>
      <c r="O20" s="98"/>
      <c r="P20" s="353"/>
      <c r="Q20" s="675" t="str">
        <f t="shared" si="1"/>
        <v/>
      </c>
      <c r="R20" s="353"/>
      <c r="S20" s="353"/>
      <c r="T20" s="353"/>
      <c r="U20" s="353"/>
    </row>
    <row r="21" spans="1:21" x14ac:dyDescent="0.25">
      <c r="A21" s="19" t="str">
        <f>IF('3A_PK Arbeitnehmerbrutto'!A18="","",'3A_PK Arbeitnehmerbrutto'!A18)</f>
        <v/>
      </c>
      <c r="B21" s="83">
        <f>'3A_PK Arbeitnehmerbrutto'!C18</f>
        <v>0</v>
      </c>
      <c r="C21" s="20">
        <f>'3A_PK Arbeitnehmerbrutto'!D18</f>
        <v>0</v>
      </c>
      <c r="D21" s="24"/>
      <c r="E21" s="32" t="str">
        <f>'3B_PK Arbeitgeberbrutto'!J15</f>
        <v/>
      </c>
      <c r="F21" s="32" t="str">
        <f t="shared" si="2"/>
        <v/>
      </c>
      <c r="G21" s="36"/>
      <c r="H21" s="700" t="str">
        <f t="shared" si="0"/>
        <v/>
      </c>
      <c r="I21" s="27"/>
      <c r="J21" s="27"/>
      <c r="K21" s="98"/>
      <c r="L21" s="353"/>
      <c r="M21" s="99"/>
      <c r="N21" s="703" t="str">
        <f>IF('3B_PK Arbeitgeberbrutto'!J15="","",SUM('3B_PK Arbeitgeberbrutto'!N15*(D21+M21),'3C_Zusammenfassung PK'!M21*'3C_Zusammenfassung PK'!E21))</f>
        <v/>
      </c>
      <c r="O21" s="98"/>
      <c r="P21" s="353"/>
      <c r="Q21" s="675" t="str">
        <f t="shared" si="1"/>
        <v/>
      </c>
      <c r="R21" s="353"/>
      <c r="S21" s="353"/>
      <c r="T21" s="353"/>
      <c r="U21" s="353"/>
    </row>
    <row r="22" spans="1:21" x14ac:dyDescent="0.25">
      <c r="A22" s="19" t="str">
        <f>IF('3A_PK Arbeitnehmerbrutto'!A19="","",'3A_PK Arbeitnehmerbrutto'!A19)</f>
        <v/>
      </c>
      <c r="B22" s="83">
        <f>'3A_PK Arbeitnehmerbrutto'!C19</f>
        <v>0</v>
      </c>
      <c r="C22" s="20">
        <f>'3A_PK Arbeitnehmerbrutto'!D19</f>
        <v>0</v>
      </c>
      <c r="D22" s="24"/>
      <c r="E22" s="32" t="str">
        <f>'3B_PK Arbeitgeberbrutto'!J16</f>
        <v/>
      </c>
      <c r="F22" s="32" t="str">
        <f t="shared" si="2"/>
        <v/>
      </c>
      <c r="G22" s="36"/>
      <c r="H22" s="700" t="str">
        <f t="shared" si="0"/>
        <v/>
      </c>
      <c r="I22" s="27"/>
      <c r="J22" s="27"/>
      <c r="K22" s="98"/>
      <c r="L22" s="353"/>
      <c r="M22" s="99"/>
      <c r="N22" s="703" t="str">
        <f>IF('3B_PK Arbeitgeberbrutto'!J16="","",SUM('3B_PK Arbeitgeberbrutto'!N16*(D22+M22),'3C_Zusammenfassung PK'!M22*'3C_Zusammenfassung PK'!E22))</f>
        <v/>
      </c>
      <c r="O22" s="98"/>
      <c r="P22" s="353"/>
      <c r="Q22" s="675" t="str">
        <f t="shared" si="1"/>
        <v/>
      </c>
      <c r="R22" s="353"/>
      <c r="S22" s="353"/>
      <c r="T22" s="353"/>
      <c r="U22" s="353"/>
    </row>
    <row r="23" spans="1:21" x14ac:dyDescent="0.25">
      <c r="A23" s="19" t="str">
        <f>IF('3A_PK Arbeitnehmerbrutto'!A20="","",'3A_PK Arbeitnehmerbrutto'!A20)</f>
        <v/>
      </c>
      <c r="B23" s="83">
        <f>'3A_PK Arbeitnehmerbrutto'!C20</f>
        <v>0</v>
      </c>
      <c r="C23" s="20">
        <f>'3A_PK Arbeitnehmerbrutto'!D20</f>
        <v>0</v>
      </c>
      <c r="D23" s="24"/>
      <c r="E23" s="32" t="str">
        <f>'3B_PK Arbeitgeberbrutto'!J17</f>
        <v/>
      </c>
      <c r="F23" s="32" t="str">
        <f t="shared" si="2"/>
        <v/>
      </c>
      <c r="G23" s="36"/>
      <c r="H23" s="700" t="str">
        <f t="shared" si="0"/>
        <v/>
      </c>
      <c r="I23" s="27"/>
      <c r="J23" s="27"/>
      <c r="K23" s="98"/>
      <c r="L23" s="353"/>
      <c r="M23" s="99"/>
      <c r="N23" s="703" t="str">
        <f>IF('3B_PK Arbeitgeberbrutto'!J17="","",SUM('3B_PK Arbeitgeberbrutto'!N17*(D23+M23),'3C_Zusammenfassung PK'!M23*'3C_Zusammenfassung PK'!E23))</f>
        <v/>
      </c>
      <c r="O23" s="98"/>
      <c r="P23" s="353"/>
      <c r="Q23" s="675" t="str">
        <f t="shared" si="1"/>
        <v/>
      </c>
      <c r="R23" s="353"/>
      <c r="S23" s="353"/>
      <c r="T23" s="353"/>
      <c r="U23" s="353"/>
    </row>
    <row r="24" spans="1:21" x14ac:dyDescent="0.25">
      <c r="A24" s="19" t="str">
        <f>IF('3A_PK Arbeitnehmerbrutto'!A21="","",'3A_PK Arbeitnehmerbrutto'!A21)</f>
        <v/>
      </c>
      <c r="B24" s="83">
        <f>'3A_PK Arbeitnehmerbrutto'!C21</f>
        <v>0</v>
      </c>
      <c r="C24" s="20">
        <f>'3A_PK Arbeitnehmerbrutto'!D21</f>
        <v>0</v>
      </c>
      <c r="D24" s="24"/>
      <c r="E24" s="32" t="str">
        <f>'3B_PK Arbeitgeberbrutto'!J18</f>
        <v/>
      </c>
      <c r="F24" s="32" t="str">
        <f t="shared" si="2"/>
        <v/>
      </c>
      <c r="G24" s="36"/>
      <c r="H24" s="700" t="str">
        <f t="shared" si="0"/>
        <v/>
      </c>
      <c r="I24" s="27"/>
      <c r="J24" s="27"/>
      <c r="K24" s="98"/>
      <c r="L24" s="353"/>
      <c r="M24" s="99"/>
      <c r="N24" s="703" t="str">
        <f>IF('3B_PK Arbeitgeberbrutto'!J18="","",SUM('3B_PK Arbeitgeberbrutto'!N18*(D24+M24),'3C_Zusammenfassung PK'!M24*'3C_Zusammenfassung PK'!E24))</f>
        <v/>
      </c>
      <c r="O24" s="98"/>
      <c r="P24" s="353"/>
      <c r="Q24" s="675" t="str">
        <f t="shared" si="1"/>
        <v/>
      </c>
      <c r="R24" s="353"/>
      <c r="S24" s="353"/>
      <c r="T24" s="353"/>
      <c r="U24" s="353"/>
    </row>
    <row r="25" spans="1:21" x14ac:dyDescent="0.25">
      <c r="A25" s="19" t="str">
        <f>IF('3A_PK Arbeitnehmerbrutto'!A22="","",'3A_PK Arbeitnehmerbrutto'!A22)</f>
        <v/>
      </c>
      <c r="B25" s="83">
        <f>'3A_PK Arbeitnehmerbrutto'!C22</f>
        <v>0</v>
      </c>
      <c r="C25" s="20">
        <f>'3A_PK Arbeitnehmerbrutto'!D22</f>
        <v>0</v>
      </c>
      <c r="D25" s="24"/>
      <c r="E25" s="32" t="str">
        <f>'3B_PK Arbeitgeberbrutto'!J19</f>
        <v/>
      </c>
      <c r="F25" s="32" t="str">
        <f t="shared" si="2"/>
        <v/>
      </c>
      <c r="G25" s="36"/>
      <c r="H25" s="700" t="str">
        <f t="shared" si="0"/>
        <v/>
      </c>
      <c r="I25" s="27"/>
      <c r="J25" s="27"/>
      <c r="K25" s="98"/>
      <c r="L25" s="353"/>
      <c r="M25" s="99"/>
      <c r="N25" s="703" t="str">
        <f>IF('3B_PK Arbeitgeberbrutto'!J19="","",SUM('3B_PK Arbeitgeberbrutto'!N19*(D25+M25),'3C_Zusammenfassung PK'!M25*'3C_Zusammenfassung PK'!E25))</f>
        <v/>
      </c>
      <c r="O25" s="98"/>
      <c r="P25" s="353"/>
      <c r="Q25" s="675" t="str">
        <f t="shared" si="1"/>
        <v/>
      </c>
      <c r="R25" s="353"/>
      <c r="S25" s="353"/>
      <c r="T25" s="353"/>
      <c r="U25" s="353"/>
    </row>
    <row r="26" spans="1:21" x14ac:dyDescent="0.25">
      <c r="A26" s="19" t="str">
        <f>IF('3A_PK Arbeitnehmerbrutto'!A23="","",'3A_PK Arbeitnehmerbrutto'!A23)</f>
        <v/>
      </c>
      <c r="B26" s="83">
        <f>'3A_PK Arbeitnehmerbrutto'!C23</f>
        <v>0</v>
      </c>
      <c r="C26" s="20">
        <f>'3A_PK Arbeitnehmerbrutto'!D23</f>
        <v>0</v>
      </c>
      <c r="D26" s="24"/>
      <c r="E26" s="32" t="str">
        <f>'3B_PK Arbeitgeberbrutto'!J20</f>
        <v/>
      </c>
      <c r="F26" s="32" t="str">
        <f t="shared" si="2"/>
        <v/>
      </c>
      <c r="G26" s="36"/>
      <c r="H26" s="700" t="str">
        <f t="shared" si="0"/>
        <v/>
      </c>
      <c r="I26" s="27"/>
      <c r="J26" s="27"/>
      <c r="K26" s="98"/>
      <c r="L26" s="353"/>
      <c r="M26" s="99"/>
      <c r="N26" s="703" t="str">
        <f>IF('3B_PK Arbeitgeberbrutto'!J20="","",SUM('3B_PK Arbeitgeberbrutto'!N20*(D26+M26),'3C_Zusammenfassung PK'!M26*'3C_Zusammenfassung PK'!E26))</f>
        <v/>
      </c>
      <c r="O26" s="98"/>
      <c r="P26" s="353"/>
      <c r="Q26" s="675" t="str">
        <f t="shared" si="1"/>
        <v/>
      </c>
      <c r="R26" s="353"/>
      <c r="S26" s="353"/>
      <c r="T26" s="353"/>
      <c r="U26" s="353"/>
    </row>
    <row r="27" spans="1:21" x14ac:dyDescent="0.25">
      <c r="A27" s="19" t="str">
        <f>IF('3A_PK Arbeitnehmerbrutto'!A24="","",'3A_PK Arbeitnehmerbrutto'!A24)</f>
        <v/>
      </c>
      <c r="B27" s="83">
        <f>'3A_PK Arbeitnehmerbrutto'!C24</f>
        <v>0</v>
      </c>
      <c r="C27" s="20">
        <f>'3A_PK Arbeitnehmerbrutto'!D24</f>
        <v>0</v>
      </c>
      <c r="D27" s="24"/>
      <c r="E27" s="32" t="str">
        <f>'3B_PK Arbeitgeberbrutto'!J21</f>
        <v/>
      </c>
      <c r="F27" s="32" t="str">
        <f t="shared" si="2"/>
        <v/>
      </c>
      <c r="G27" s="36"/>
      <c r="H27" s="700" t="str">
        <f t="shared" si="0"/>
        <v/>
      </c>
      <c r="I27" s="27"/>
      <c r="J27" s="27"/>
      <c r="K27" s="98"/>
      <c r="L27" s="353"/>
      <c r="M27" s="99"/>
      <c r="N27" s="703" t="str">
        <f>IF('3B_PK Arbeitgeberbrutto'!J21="","",SUM('3B_PK Arbeitgeberbrutto'!N21*(D27+M27),'3C_Zusammenfassung PK'!M27*'3C_Zusammenfassung PK'!E27))</f>
        <v/>
      </c>
      <c r="O27" s="98"/>
      <c r="P27" s="353"/>
      <c r="Q27" s="675" t="str">
        <f t="shared" si="1"/>
        <v/>
      </c>
      <c r="R27" s="353"/>
      <c r="S27" s="353"/>
      <c r="T27" s="353"/>
      <c r="U27" s="353"/>
    </row>
    <row r="28" spans="1:21" x14ac:dyDescent="0.25">
      <c r="A28" s="19" t="str">
        <f>IF('3A_PK Arbeitnehmerbrutto'!A25="","",'3A_PK Arbeitnehmerbrutto'!A25)</f>
        <v/>
      </c>
      <c r="B28" s="83">
        <f>'3A_PK Arbeitnehmerbrutto'!C25</f>
        <v>0</v>
      </c>
      <c r="C28" s="20">
        <f>'3A_PK Arbeitnehmerbrutto'!D25</f>
        <v>0</v>
      </c>
      <c r="D28" s="24"/>
      <c r="E28" s="32" t="str">
        <f>'3B_PK Arbeitgeberbrutto'!J22</f>
        <v/>
      </c>
      <c r="F28" s="32" t="str">
        <f t="shared" si="2"/>
        <v/>
      </c>
      <c r="G28" s="36"/>
      <c r="H28" s="700" t="str">
        <f t="shared" si="0"/>
        <v/>
      </c>
      <c r="I28" s="27"/>
      <c r="J28" s="27"/>
      <c r="K28" s="98"/>
      <c r="L28" s="353"/>
      <c r="M28" s="99"/>
      <c r="N28" s="703" t="str">
        <f>IF('3B_PK Arbeitgeberbrutto'!J22="","",SUM('3B_PK Arbeitgeberbrutto'!N22*(D28+M28),'3C_Zusammenfassung PK'!M28*'3C_Zusammenfassung PK'!E28))</f>
        <v/>
      </c>
      <c r="O28" s="98"/>
      <c r="P28" s="353"/>
      <c r="Q28" s="675" t="str">
        <f t="shared" si="1"/>
        <v/>
      </c>
      <c r="R28" s="353"/>
      <c r="S28" s="353"/>
      <c r="T28" s="353"/>
      <c r="U28" s="353"/>
    </row>
    <row r="29" spans="1:21" x14ac:dyDescent="0.25">
      <c r="A29" s="19" t="str">
        <f>IF('3A_PK Arbeitnehmerbrutto'!A26="","",'3A_PK Arbeitnehmerbrutto'!A26)</f>
        <v/>
      </c>
      <c r="B29" s="83">
        <f>'3A_PK Arbeitnehmerbrutto'!C26</f>
        <v>0</v>
      </c>
      <c r="C29" s="20">
        <f>'3A_PK Arbeitnehmerbrutto'!D26</f>
        <v>0</v>
      </c>
      <c r="D29" s="24"/>
      <c r="E29" s="32" t="str">
        <f>'3B_PK Arbeitgeberbrutto'!J23</f>
        <v/>
      </c>
      <c r="F29" s="32" t="str">
        <f t="shared" si="2"/>
        <v/>
      </c>
      <c r="G29" s="36"/>
      <c r="H29" s="700" t="str">
        <f t="shared" si="0"/>
        <v/>
      </c>
      <c r="I29" s="27"/>
      <c r="J29" s="27"/>
      <c r="K29" s="98"/>
      <c r="L29" s="353"/>
      <c r="M29" s="99"/>
      <c r="N29" s="703" t="str">
        <f>IF('3B_PK Arbeitgeberbrutto'!J23="","",SUM('3B_PK Arbeitgeberbrutto'!N23*(D29+M29),'3C_Zusammenfassung PK'!M29*'3C_Zusammenfassung PK'!E29))</f>
        <v/>
      </c>
      <c r="O29" s="98"/>
      <c r="P29" s="353"/>
      <c r="Q29" s="675" t="str">
        <f t="shared" si="1"/>
        <v/>
      </c>
      <c r="R29" s="353"/>
      <c r="S29" s="353"/>
      <c r="T29" s="353"/>
      <c r="U29" s="353"/>
    </row>
    <row r="30" spans="1:21" x14ac:dyDescent="0.25">
      <c r="A30" s="19" t="str">
        <f>IF('3A_PK Arbeitnehmerbrutto'!A27="","",'3A_PK Arbeitnehmerbrutto'!A27)</f>
        <v/>
      </c>
      <c r="B30" s="83">
        <f>'3A_PK Arbeitnehmerbrutto'!C27</f>
        <v>0</v>
      </c>
      <c r="C30" s="20">
        <f>'3A_PK Arbeitnehmerbrutto'!D27</f>
        <v>0</v>
      </c>
      <c r="D30" s="24"/>
      <c r="E30" s="32" t="str">
        <f>'3B_PK Arbeitgeberbrutto'!J24</f>
        <v/>
      </c>
      <c r="F30" s="32" t="str">
        <f t="shared" si="2"/>
        <v/>
      </c>
      <c r="G30" s="36"/>
      <c r="H30" s="700" t="str">
        <f t="shared" si="0"/>
        <v/>
      </c>
      <c r="I30" s="27"/>
      <c r="J30" s="27"/>
      <c r="K30" s="98"/>
      <c r="L30" s="353"/>
      <c r="M30" s="99"/>
      <c r="N30" s="703" t="str">
        <f>IF('3B_PK Arbeitgeberbrutto'!J24="","",SUM('3B_PK Arbeitgeberbrutto'!N24*(D30+M30),'3C_Zusammenfassung PK'!M30*'3C_Zusammenfassung PK'!E30))</f>
        <v/>
      </c>
      <c r="O30" s="98"/>
      <c r="P30" s="353"/>
      <c r="Q30" s="675" t="str">
        <f t="shared" si="1"/>
        <v/>
      </c>
      <c r="R30" s="353"/>
      <c r="S30" s="353"/>
      <c r="T30" s="353"/>
      <c r="U30" s="353"/>
    </row>
    <row r="31" spans="1:21" x14ac:dyDescent="0.25">
      <c r="A31" s="19" t="str">
        <f>IF('3A_PK Arbeitnehmerbrutto'!A28="","",'3A_PK Arbeitnehmerbrutto'!A28)</f>
        <v/>
      </c>
      <c r="B31" s="83">
        <f>'3A_PK Arbeitnehmerbrutto'!C28</f>
        <v>0</v>
      </c>
      <c r="C31" s="20">
        <f>'3A_PK Arbeitnehmerbrutto'!D28</f>
        <v>0</v>
      </c>
      <c r="D31" s="24"/>
      <c r="E31" s="32" t="str">
        <f>'3B_PK Arbeitgeberbrutto'!J25</f>
        <v/>
      </c>
      <c r="F31" s="32" t="str">
        <f t="shared" si="2"/>
        <v/>
      </c>
      <c r="G31" s="36"/>
      <c r="H31" s="700" t="str">
        <f t="shared" si="0"/>
        <v/>
      </c>
      <c r="I31" s="27"/>
      <c r="J31" s="27"/>
      <c r="K31" s="98"/>
      <c r="L31" s="353"/>
      <c r="M31" s="99"/>
      <c r="N31" s="703" t="str">
        <f>IF('3B_PK Arbeitgeberbrutto'!J25="","",SUM('3B_PK Arbeitgeberbrutto'!N25*(D31+M31),'3C_Zusammenfassung PK'!M31*'3C_Zusammenfassung PK'!E31))</f>
        <v/>
      </c>
      <c r="O31" s="98"/>
      <c r="P31" s="353"/>
      <c r="Q31" s="675" t="str">
        <f t="shared" si="1"/>
        <v/>
      </c>
      <c r="R31" s="353"/>
      <c r="S31" s="353"/>
      <c r="T31" s="353"/>
      <c r="U31" s="353"/>
    </row>
    <row r="32" spans="1:21" x14ac:dyDescent="0.25">
      <c r="A32" s="19" t="str">
        <f>IF('3A_PK Arbeitnehmerbrutto'!A29="","",'3A_PK Arbeitnehmerbrutto'!A29)</f>
        <v/>
      </c>
      <c r="B32" s="83">
        <f>'3A_PK Arbeitnehmerbrutto'!C29</f>
        <v>0</v>
      </c>
      <c r="C32" s="20">
        <f>'3A_PK Arbeitnehmerbrutto'!D29</f>
        <v>0</v>
      </c>
      <c r="D32" s="24"/>
      <c r="E32" s="32" t="str">
        <f>'3B_PK Arbeitgeberbrutto'!J26</f>
        <v/>
      </c>
      <c r="F32" s="32" t="str">
        <f t="shared" si="2"/>
        <v/>
      </c>
      <c r="G32" s="36"/>
      <c r="H32" s="700" t="str">
        <f t="shared" si="0"/>
        <v/>
      </c>
      <c r="I32" s="27"/>
      <c r="J32" s="27"/>
      <c r="K32" s="98"/>
      <c r="L32" s="353"/>
      <c r="M32" s="99"/>
      <c r="N32" s="703" t="str">
        <f>IF('3B_PK Arbeitgeberbrutto'!J26="","",SUM('3B_PK Arbeitgeberbrutto'!N26*(D32+M32),'3C_Zusammenfassung PK'!M32*'3C_Zusammenfassung PK'!E32))</f>
        <v/>
      </c>
      <c r="O32" s="98"/>
      <c r="P32" s="353"/>
      <c r="Q32" s="675" t="str">
        <f t="shared" si="1"/>
        <v/>
      </c>
      <c r="R32" s="353"/>
      <c r="S32" s="353"/>
      <c r="T32" s="353"/>
      <c r="U32" s="353"/>
    </row>
    <row r="33" spans="1:21" x14ac:dyDescent="0.25">
      <c r="A33" s="19" t="str">
        <f>IF('3A_PK Arbeitnehmerbrutto'!A30="","",'3A_PK Arbeitnehmerbrutto'!A30)</f>
        <v/>
      </c>
      <c r="B33" s="83">
        <f>'3A_PK Arbeitnehmerbrutto'!C30</f>
        <v>0</v>
      </c>
      <c r="C33" s="20">
        <f>'3A_PK Arbeitnehmerbrutto'!D30</f>
        <v>0</v>
      </c>
      <c r="D33" s="24"/>
      <c r="E33" s="32" t="str">
        <f>'3B_PK Arbeitgeberbrutto'!J27</f>
        <v/>
      </c>
      <c r="F33" s="32" t="str">
        <f t="shared" si="2"/>
        <v/>
      </c>
      <c r="G33" s="36"/>
      <c r="H33" s="700" t="str">
        <f t="shared" si="0"/>
        <v/>
      </c>
      <c r="I33" s="27"/>
      <c r="J33" s="27"/>
      <c r="K33" s="98"/>
      <c r="L33" s="353"/>
      <c r="M33" s="99"/>
      <c r="N33" s="703" t="str">
        <f>IF('3B_PK Arbeitgeberbrutto'!J27="","",SUM('3B_PK Arbeitgeberbrutto'!N27*(D33+M33),'3C_Zusammenfassung PK'!M33*'3C_Zusammenfassung PK'!E33))</f>
        <v/>
      </c>
      <c r="O33" s="98"/>
      <c r="P33" s="353"/>
      <c r="Q33" s="675" t="str">
        <f t="shared" si="1"/>
        <v/>
      </c>
      <c r="R33" s="353"/>
      <c r="S33" s="353"/>
      <c r="T33" s="353"/>
      <c r="U33" s="353"/>
    </row>
    <row r="34" spans="1:21" x14ac:dyDescent="0.25">
      <c r="A34" s="19" t="str">
        <f>IF('3A_PK Arbeitnehmerbrutto'!A31="","",'3A_PK Arbeitnehmerbrutto'!A31)</f>
        <v/>
      </c>
      <c r="B34" s="83">
        <f>'3A_PK Arbeitnehmerbrutto'!C31</f>
        <v>0</v>
      </c>
      <c r="C34" s="20">
        <f>'3A_PK Arbeitnehmerbrutto'!D31</f>
        <v>0</v>
      </c>
      <c r="D34" s="24"/>
      <c r="E34" s="32" t="str">
        <f>'3B_PK Arbeitgeberbrutto'!J28</f>
        <v/>
      </c>
      <c r="F34" s="32" t="str">
        <f t="shared" si="2"/>
        <v/>
      </c>
      <c r="G34" s="36"/>
      <c r="H34" s="700" t="str">
        <f t="shared" si="0"/>
        <v/>
      </c>
      <c r="I34" s="27"/>
      <c r="J34" s="27"/>
      <c r="K34" s="98"/>
      <c r="L34" s="353"/>
      <c r="M34" s="99"/>
      <c r="N34" s="703" t="str">
        <f>IF('3B_PK Arbeitgeberbrutto'!J28="","",SUM('3B_PK Arbeitgeberbrutto'!N28*(D34+M34),'3C_Zusammenfassung PK'!M34*'3C_Zusammenfassung PK'!E34))</f>
        <v/>
      </c>
      <c r="O34" s="98"/>
      <c r="P34" s="353"/>
      <c r="Q34" s="675" t="str">
        <f t="shared" si="1"/>
        <v/>
      </c>
      <c r="R34" s="353"/>
      <c r="S34" s="353"/>
      <c r="T34" s="353"/>
      <c r="U34" s="353"/>
    </row>
    <row r="35" spans="1:21" x14ac:dyDescent="0.25">
      <c r="A35" s="19" t="str">
        <f>IF('3A_PK Arbeitnehmerbrutto'!A32="","",'3A_PK Arbeitnehmerbrutto'!A32)</f>
        <v/>
      </c>
      <c r="B35" s="83">
        <f>'3A_PK Arbeitnehmerbrutto'!C32</f>
        <v>0</v>
      </c>
      <c r="C35" s="20">
        <f>'3A_PK Arbeitnehmerbrutto'!D32</f>
        <v>0</v>
      </c>
      <c r="D35" s="24"/>
      <c r="E35" s="32" t="str">
        <f>'3B_PK Arbeitgeberbrutto'!J29</f>
        <v/>
      </c>
      <c r="F35" s="32" t="str">
        <f t="shared" si="2"/>
        <v/>
      </c>
      <c r="G35" s="36"/>
      <c r="H35" s="700" t="str">
        <f t="shared" si="0"/>
        <v/>
      </c>
      <c r="I35" s="27"/>
      <c r="J35" s="27"/>
      <c r="K35" s="98"/>
      <c r="L35" s="353"/>
      <c r="M35" s="99"/>
      <c r="N35" s="703" t="str">
        <f>IF('3B_PK Arbeitgeberbrutto'!J29="","",SUM('3B_PK Arbeitgeberbrutto'!N29*(D35+M35),'3C_Zusammenfassung PK'!M35*'3C_Zusammenfassung PK'!E35))</f>
        <v/>
      </c>
      <c r="O35" s="98"/>
      <c r="P35" s="353"/>
      <c r="Q35" s="675" t="str">
        <f t="shared" si="1"/>
        <v/>
      </c>
      <c r="R35" s="353"/>
      <c r="S35" s="353"/>
      <c r="T35" s="353"/>
      <c r="U35" s="353"/>
    </row>
    <row r="36" spans="1:21" x14ac:dyDescent="0.25">
      <c r="A36" s="19" t="str">
        <f>IF('3A_PK Arbeitnehmerbrutto'!A33="","",'3A_PK Arbeitnehmerbrutto'!A33)</f>
        <v/>
      </c>
      <c r="B36" s="83">
        <f>'3A_PK Arbeitnehmerbrutto'!C33</f>
        <v>0</v>
      </c>
      <c r="C36" s="20">
        <f>'3A_PK Arbeitnehmerbrutto'!D33</f>
        <v>0</v>
      </c>
      <c r="D36" s="24"/>
      <c r="E36" s="32" t="str">
        <f>'3B_PK Arbeitgeberbrutto'!J30</f>
        <v/>
      </c>
      <c r="F36" s="32" t="str">
        <f t="shared" si="2"/>
        <v/>
      </c>
      <c r="G36" s="36"/>
      <c r="H36" s="700" t="str">
        <f t="shared" si="0"/>
        <v/>
      </c>
      <c r="I36" s="27"/>
      <c r="J36" s="27"/>
      <c r="K36" s="98"/>
      <c r="L36" s="353"/>
      <c r="M36" s="99"/>
      <c r="N36" s="703" t="str">
        <f>IF('3B_PK Arbeitgeberbrutto'!J30="","",SUM('3B_PK Arbeitgeberbrutto'!N30*(D36+M36),'3C_Zusammenfassung PK'!M36*'3C_Zusammenfassung PK'!E36))</f>
        <v/>
      </c>
      <c r="O36" s="98"/>
      <c r="P36" s="353"/>
      <c r="Q36" s="675" t="str">
        <f t="shared" si="1"/>
        <v/>
      </c>
      <c r="R36" s="353"/>
      <c r="S36" s="353"/>
      <c r="T36" s="353"/>
      <c r="U36" s="353"/>
    </row>
    <row r="37" spans="1:21" x14ac:dyDescent="0.25">
      <c r="A37" s="19" t="str">
        <f>IF('3A_PK Arbeitnehmerbrutto'!A34="","",'3A_PK Arbeitnehmerbrutto'!A34)</f>
        <v/>
      </c>
      <c r="B37" s="83">
        <f>'3A_PK Arbeitnehmerbrutto'!C34</f>
        <v>0</v>
      </c>
      <c r="C37" s="20">
        <f>'3A_PK Arbeitnehmerbrutto'!D34</f>
        <v>0</v>
      </c>
      <c r="D37" s="24"/>
      <c r="E37" s="32" t="str">
        <f>'3B_PK Arbeitgeberbrutto'!J31</f>
        <v/>
      </c>
      <c r="F37" s="32" t="str">
        <f t="shared" si="2"/>
        <v/>
      </c>
      <c r="G37" s="36"/>
      <c r="H37" s="700" t="str">
        <f t="shared" si="0"/>
        <v/>
      </c>
      <c r="I37" s="27"/>
      <c r="J37" s="27"/>
      <c r="K37" s="98"/>
      <c r="L37" s="353"/>
      <c r="M37" s="99"/>
      <c r="N37" s="703" t="str">
        <f>IF('3B_PK Arbeitgeberbrutto'!J31="","",SUM('3B_PK Arbeitgeberbrutto'!N31*(D37+M37),'3C_Zusammenfassung PK'!M37*'3C_Zusammenfassung PK'!E37))</f>
        <v/>
      </c>
      <c r="O37" s="98"/>
      <c r="P37" s="353"/>
      <c r="Q37" s="675" t="str">
        <f t="shared" si="1"/>
        <v/>
      </c>
      <c r="R37" s="353"/>
      <c r="S37" s="353"/>
      <c r="T37" s="353"/>
      <c r="U37" s="353"/>
    </row>
    <row r="38" spans="1:21" x14ac:dyDescent="0.25">
      <c r="A38" s="19" t="str">
        <f>IF('3A_PK Arbeitnehmerbrutto'!A35="","",'3A_PK Arbeitnehmerbrutto'!A35)</f>
        <v/>
      </c>
      <c r="B38" s="83">
        <f>'3A_PK Arbeitnehmerbrutto'!C35</f>
        <v>0</v>
      </c>
      <c r="C38" s="20">
        <f>'3A_PK Arbeitnehmerbrutto'!D35</f>
        <v>0</v>
      </c>
      <c r="D38" s="24"/>
      <c r="E38" s="32" t="str">
        <f>'3B_PK Arbeitgeberbrutto'!J32</f>
        <v/>
      </c>
      <c r="F38" s="32" t="str">
        <f t="shared" si="2"/>
        <v/>
      </c>
      <c r="G38" s="36"/>
      <c r="H38" s="700" t="str">
        <f t="shared" si="0"/>
        <v/>
      </c>
      <c r="I38" s="27"/>
      <c r="J38" s="27"/>
      <c r="K38" s="98"/>
      <c r="L38" s="353"/>
      <c r="M38" s="99"/>
      <c r="N38" s="703" t="str">
        <f>IF('3B_PK Arbeitgeberbrutto'!J32="","",SUM('3B_PK Arbeitgeberbrutto'!N32*(D38+M38),'3C_Zusammenfassung PK'!M38*'3C_Zusammenfassung PK'!E38))</f>
        <v/>
      </c>
      <c r="O38" s="98"/>
      <c r="P38" s="353"/>
      <c r="Q38" s="675" t="str">
        <f t="shared" si="1"/>
        <v/>
      </c>
      <c r="R38" s="353"/>
      <c r="S38" s="353"/>
      <c r="T38" s="353"/>
      <c r="U38" s="353"/>
    </row>
    <row r="39" spans="1:21" x14ac:dyDescent="0.25">
      <c r="A39" s="19" t="str">
        <f>IF('3A_PK Arbeitnehmerbrutto'!A36="","",'3A_PK Arbeitnehmerbrutto'!A36)</f>
        <v/>
      </c>
      <c r="B39" s="83">
        <f>'3A_PK Arbeitnehmerbrutto'!C36</f>
        <v>0</v>
      </c>
      <c r="C39" s="20">
        <f>'3A_PK Arbeitnehmerbrutto'!D36</f>
        <v>0</v>
      </c>
      <c r="D39" s="24"/>
      <c r="E39" s="32" t="str">
        <f>'3B_PK Arbeitgeberbrutto'!J33</f>
        <v/>
      </c>
      <c r="F39" s="32" t="str">
        <f t="shared" si="2"/>
        <v/>
      </c>
      <c r="G39" s="36"/>
      <c r="H39" s="700" t="str">
        <f t="shared" si="0"/>
        <v/>
      </c>
      <c r="I39" s="27"/>
      <c r="J39" s="27"/>
      <c r="K39" s="98"/>
      <c r="L39" s="353"/>
      <c r="M39" s="99"/>
      <c r="N39" s="703" t="str">
        <f>IF('3B_PK Arbeitgeberbrutto'!J33="","",SUM('3B_PK Arbeitgeberbrutto'!N33*(D39+M39),'3C_Zusammenfassung PK'!M39*'3C_Zusammenfassung PK'!E39))</f>
        <v/>
      </c>
      <c r="O39" s="98"/>
      <c r="P39" s="353"/>
      <c r="Q39" s="675" t="str">
        <f t="shared" si="1"/>
        <v/>
      </c>
      <c r="R39" s="353"/>
      <c r="S39" s="353"/>
      <c r="T39" s="353"/>
      <c r="U39" s="353"/>
    </row>
    <row r="40" spans="1:21" x14ac:dyDescent="0.25">
      <c r="A40" s="19" t="str">
        <f>IF('3A_PK Arbeitnehmerbrutto'!A37="","",'3A_PK Arbeitnehmerbrutto'!A37)</f>
        <v/>
      </c>
      <c r="B40" s="83">
        <f>'3A_PK Arbeitnehmerbrutto'!C37</f>
        <v>0</v>
      </c>
      <c r="C40" s="20">
        <f>'3A_PK Arbeitnehmerbrutto'!D37</f>
        <v>0</v>
      </c>
      <c r="D40" s="24"/>
      <c r="E40" s="32" t="str">
        <f>'3B_PK Arbeitgeberbrutto'!J34</f>
        <v/>
      </c>
      <c r="F40" s="32" t="str">
        <f t="shared" si="2"/>
        <v/>
      </c>
      <c r="G40" s="36"/>
      <c r="H40" s="700" t="str">
        <f t="shared" si="0"/>
        <v/>
      </c>
      <c r="I40" s="27"/>
      <c r="J40" s="27"/>
      <c r="K40" s="98"/>
      <c r="L40" s="353"/>
      <c r="M40" s="99"/>
      <c r="N40" s="703" t="str">
        <f>IF('3B_PK Arbeitgeberbrutto'!J34="","",SUM('3B_PK Arbeitgeberbrutto'!N34*(D40+M40),'3C_Zusammenfassung PK'!M40*'3C_Zusammenfassung PK'!E40))</f>
        <v/>
      </c>
      <c r="O40" s="98"/>
      <c r="P40" s="353"/>
      <c r="Q40" s="675" t="str">
        <f t="shared" si="1"/>
        <v/>
      </c>
      <c r="R40" s="353"/>
      <c r="S40" s="353"/>
      <c r="T40" s="353"/>
      <c r="U40" s="353"/>
    </row>
    <row r="41" spans="1:21" x14ac:dyDescent="0.25">
      <c r="A41" s="19" t="str">
        <f>IF('3A_PK Arbeitnehmerbrutto'!A38="","",'3A_PK Arbeitnehmerbrutto'!A38)</f>
        <v/>
      </c>
      <c r="B41" s="83">
        <f>'3A_PK Arbeitnehmerbrutto'!C38</f>
        <v>0</v>
      </c>
      <c r="C41" s="20">
        <f>'3A_PK Arbeitnehmerbrutto'!D38</f>
        <v>0</v>
      </c>
      <c r="D41" s="24"/>
      <c r="E41" s="32" t="str">
        <f>'3B_PK Arbeitgeberbrutto'!J35</f>
        <v/>
      </c>
      <c r="F41" s="32" t="str">
        <f t="shared" si="2"/>
        <v/>
      </c>
      <c r="G41" s="36"/>
      <c r="H41" s="700" t="str">
        <f t="shared" si="0"/>
        <v/>
      </c>
      <c r="I41" s="27"/>
      <c r="J41" s="27"/>
      <c r="K41" s="98"/>
      <c r="L41" s="353"/>
      <c r="M41" s="99"/>
      <c r="N41" s="703" t="str">
        <f>IF('3B_PK Arbeitgeberbrutto'!J35="","",SUM('3B_PK Arbeitgeberbrutto'!N35*(D41+M41),'3C_Zusammenfassung PK'!M41*'3C_Zusammenfassung PK'!E41))</f>
        <v/>
      </c>
      <c r="O41" s="98"/>
      <c r="P41" s="353"/>
      <c r="Q41" s="675" t="str">
        <f t="shared" si="1"/>
        <v/>
      </c>
      <c r="R41" s="353"/>
      <c r="S41" s="353"/>
      <c r="T41" s="353"/>
      <c r="U41" s="353"/>
    </row>
    <row r="42" spans="1:21" x14ac:dyDescent="0.25">
      <c r="A42" s="19" t="str">
        <f>IF('3A_PK Arbeitnehmerbrutto'!A39="","",'3A_PK Arbeitnehmerbrutto'!A39)</f>
        <v/>
      </c>
      <c r="B42" s="83">
        <f>'3A_PK Arbeitnehmerbrutto'!C39</f>
        <v>0</v>
      </c>
      <c r="C42" s="20">
        <f>'3A_PK Arbeitnehmerbrutto'!D39</f>
        <v>0</v>
      </c>
      <c r="D42" s="24"/>
      <c r="E42" s="32" t="str">
        <f>'3B_PK Arbeitgeberbrutto'!J36</f>
        <v/>
      </c>
      <c r="F42" s="32" t="str">
        <f t="shared" si="2"/>
        <v/>
      </c>
      <c r="G42" s="36"/>
      <c r="H42" s="700" t="str">
        <f t="shared" si="0"/>
        <v/>
      </c>
      <c r="I42" s="27"/>
      <c r="J42" s="27"/>
      <c r="K42" s="98"/>
      <c r="L42" s="353"/>
      <c r="M42" s="99"/>
      <c r="N42" s="703" t="str">
        <f>IF('3B_PK Arbeitgeberbrutto'!J36="","",SUM('3B_PK Arbeitgeberbrutto'!N36*(D42+M42),'3C_Zusammenfassung PK'!M42*'3C_Zusammenfassung PK'!E42))</f>
        <v/>
      </c>
      <c r="O42" s="98"/>
      <c r="P42" s="353"/>
      <c r="Q42" s="675" t="str">
        <f t="shared" si="1"/>
        <v/>
      </c>
      <c r="R42" s="353"/>
      <c r="S42" s="353"/>
      <c r="T42" s="353"/>
      <c r="U42" s="353"/>
    </row>
    <row r="43" spans="1:21" x14ac:dyDescent="0.25">
      <c r="A43" s="19" t="s">
        <v>20</v>
      </c>
      <c r="B43" s="83">
        <f>'3A_PK Arbeitnehmerbrutto'!C40</f>
        <v>0</v>
      </c>
      <c r="C43" s="20">
        <f>'3A_PK Arbeitnehmerbrutto'!D40</f>
        <v>0</v>
      </c>
      <c r="D43" s="24"/>
      <c r="E43" s="32" t="str">
        <f>'3B_PK Arbeitgeberbrutto'!J37</f>
        <v/>
      </c>
      <c r="F43" s="32" t="str">
        <f t="shared" si="2"/>
        <v/>
      </c>
      <c r="G43" s="36"/>
      <c r="H43" s="71"/>
      <c r="I43" s="27"/>
      <c r="J43" s="27"/>
      <c r="K43" s="98"/>
      <c r="L43" s="353"/>
      <c r="M43" s="99"/>
      <c r="N43" s="703" t="str">
        <f>IF('3B_PK Arbeitgeberbrutto'!J37="","",SUM('3B_PK Arbeitgeberbrutto'!N37*(D43+M43),'3C_Zusammenfassung PK'!M43*'3C_Zusammenfassung PK'!E43))</f>
        <v/>
      </c>
      <c r="O43" s="98"/>
      <c r="P43" s="353"/>
      <c r="Q43" s="675" t="str">
        <f t="shared" si="1"/>
        <v/>
      </c>
      <c r="R43" s="353"/>
      <c r="S43" s="353"/>
      <c r="T43" s="353"/>
      <c r="U43" s="353"/>
    </row>
    <row r="44" spans="1:21" x14ac:dyDescent="0.25">
      <c r="A44" s="19" t="s">
        <v>21</v>
      </c>
      <c r="B44" s="83">
        <f>'3A_PK Arbeitnehmerbrutto'!C41</f>
        <v>0</v>
      </c>
      <c r="C44" s="20">
        <f>'3A_PK Arbeitnehmerbrutto'!D41</f>
        <v>0</v>
      </c>
      <c r="D44" s="24"/>
      <c r="E44" s="32" t="str">
        <f>'3B_PK Arbeitgeberbrutto'!J38</f>
        <v/>
      </c>
      <c r="F44" s="32" t="str">
        <f t="shared" si="2"/>
        <v/>
      </c>
      <c r="G44" s="36"/>
      <c r="H44" s="71"/>
      <c r="I44" s="27"/>
      <c r="J44" s="27"/>
      <c r="K44" s="98"/>
      <c r="L44" s="353"/>
      <c r="M44" s="99"/>
      <c r="N44" s="703" t="str">
        <f>IF('3B_PK Arbeitgeberbrutto'!J38="","",SUM('3B_PK Arbeitgeberbrutto'!N38*(D44+M44),'3C_Zusammenfassung PK'!M44*'3C_Zusammenfassung PK'!E44))</f>
        <v/>
      </c>
      <c r="O44" s="98"/>
      <c r="P44" s="353"/>
      <c r="Q44" s="675" t="str">
        <f t="shared" si="1"/>
        <v/>
      </c>
      <c r="R44" s="353"/>
      <c r="S44" s="353"/>
      <c r="T44" s="353"/>
      <c r="U44" s="353"/>
    </row>
    <row r="45" spans="1:21" x14ac:dyDescent="0.25">
      <c r="A45" s="19" t="s">
        <v>22</v>
      </c>
      <c r="B45" s="83">
        <f>'3A_PK Arbeitnehmerbrutto'!C42</f>
        <v>0</v>
      </c>
      <c r="C45" s="20">
        <f>'3A_PK Arbeitnehmerbrutto'!D42</f>
        <v>0</v>
      </c>
      <c r="D45" s="24"/>
      <c r="E45" s="32" t="str">
        <f>'3B_PK Arbeitgeberbrutto'!J39</f>
        <v/>
      </c>
      <c r="F45" s="32" t="str">
        <f t="shared" si="2"/>
        <v/>
      </c>
      <c r="G45" s="36"/>
      <c r="H45" s="71"/>
      <c r="I45" s="27"/>
      <c r="J45" s="27"/>
      <c r="K45" s="98"/>
      <c r="L45" s="353"/>
      <c r="M45" s="99"/>
      <c r="N45" s="703" t="str">
        <f>IF('3B_PK Arbeitgeberbrutto'!J39="","",SUM('3B_PK Arbeitgeberbrutto'!N39*(D45+M45),'3C_Zusammenfassung PK'!M45*'3C_Zusammenfassung PK'!E45))</f>
        <v/>
      </c>
      <c r="O45" s="98"/>
      <c r="P45" s="353"/>
      <c r="Q45" s="675" t="str">
        <f t="shared" si="1"/>
        <v/>
      </c>
      <c r="R45" s="353"/>
      <c r="S45" s="353"/>
      <c r="T45" s="353"/>
      <c r="U45" s="353"/>
    </row>
    <row r="46" spans="1:21" x14ac:dyDescent="0.25">
      <c r="A46" s="36"/>
      <c r="B46" s="705"/>
      <c r="C46" s="705"/>
      <c r="D46" s="706"/>
      <c r="E46" s="55"/>
      <c r="F46" s="55"/>
      <c r="G46" s="36"/>
      <c r="H46" s="353"/>
      <c r="I46" s="353"/>
      <c r="J46" s="27"/>
      <c r="K46" s="353"/>
      <c r="L46" s="353"/>
      <c r="M46" s="353"/>
      <c r="N46" s="353"/>
      <c r="O46" s="353"/>
      <c r="P46" s="353"/>
      <c r="Q46" s="353"/>
      <c r="R46" s="353"/>
      <c r="S46" s="353"/>
      <c r="T46" s="353"/>
      <c r="U46" s="353"/>
    </row>
    <row r="47" spans="1:21" x14ac:dyDescent="0.25">
      <c r="A47" s="967" t="str">
        <f>'3A_PK Arbeitnehmerbrutto'!A44</f>
        <v>Pauschale für Leitung, Verwaltung und Facility Management</v>
      </c>
      <c r="B47" s="968"/>
      <c r="C47" s="969"/>
      <c r="D47" s="707">
        <f>IF('3A_PK Arbeitnehmerbrutto'!B44="ja",'3A_PK Arbeitnehmerbrutto'!F44,0)</f>
        <v>0</v>
      </c>
      <c r="E47" s="708"/>
      <c r="F47" s="697"/>
      <c r="G47" s="697">
        <f>IF(D47&gt;0,G$12*D47,SUM(F50:F61))</f>
        <v>0</v>
      </c>
      <c r="H47" s="709"/>
      <c r="I47" s="710"/>
      <c r="J47" s="711"/>
      <c r="K47" s="353"/>
      <c r="L47" s="353"/>
      <c r="M47" s="26">
        <v>0.25</v>
      </c>
      <c r="N47" s="674">
        <f>IF(M47&gt;0,Q47-G47,SUM(N50:N61))</f>
        <v>0</v>
      </c>
      <c r="O47" s="353"/>
      <c r="P47" s="353"/>
      <c r="Q47" s="697">
        <f>IF(M47&gt;0,Q$12*M47,SUM(Q50:Q61))</f>
        <v>0</v>
      </c>
      <c r="R47" s="353"/>
      <c r="S47" s="353"/>
      <c r="T47" s="353"/>
      <c r="U47" s="353"/>
    </row>
    <row r="48" spans="1:21" x14ac:dyDescent="0.25">
      <c r="A48" s="36"/>
      <c r="B48" s="705"/>
      <c r="C48" s="705"/>
      <c r="D48" s="706"/>
      <c r="E48" s="55"/>
      <c r="F48" s="55"/>
      <c r="G48" s="36"/>
      <c r="H48" s="709"/>
      <c r="I48" s="27"/>
      <c r="J48" s="27"/>
      <c r="K48" s="353"/>
      <c r="L48" s="353"/>
      <c r="M48" s="353"/>
      <c r="N48" s="353"/>
      <c r="O48" s="353"/>
      <c r="P48" s="353"/>
      <c r="Q48" s="353"/>
      <c r="R48" s="353"/>
      <c r="S48" s="353"/>
      <c r="T48" s="353"/>
      <c r="U48" s="353"/>
    </row>
    <row r="49" spans="1:21" x14ac:dyDescent="0.25">
      <c r="A49" s="41" t="s">
        <v>237</v>
      </c>
      <c r="B49" s="694"/>
      <c r="C49" s="694"/>
      <c r="D49" s="706"/>
      <c r="E49" s="55"/>
      <c r="F49" s="55"/>
      <c r="G49" s="36"/>
      <c r="H49" s="709"/>
      <c r="I49" s="27"/>
      <c r="J49" s="27"/>
      <c r="K49" s="353"/>
      <c r="L49" s="353"/>
      <c r="M49" s="353"/>
      <c r="N49" s="353"/>
      <c r="O49" s="353"/>
      <c r="P49" s="353"/>
      <c r="Q49" s="353"/>
      <c r="R49" s="353"/>
      <c r="S49" s="353"/>
      <c r="T49" s="353"/>
      <c r="U49" s="353"/>
    </row>
    <row r="50" spans="1:21" x14ac:dyDescent="0.25">
      <c r="A50" s="19" t="str">
        <f>IF('3A_PK Arbeitnehmerbrutto'!A47="","",'3A_PK Arbeitnehmerbrutto'!A47)</f>
        <v/>
      </c>
      <c r="B50" s="83">
        <f>'3A_PK Arbeitnehmerbrutto'!C47</f>
        <v>0</v>
      </c>
      <c r="C50" s="20">
        <f>'3A_PK Arbeitnehmerbrutto'!D47</f>
        <v>0</v>
      </c>
      <c r="D50" s="24"/>
      <c r="E50" s="32" t="str">
        <f>'3B_PK Arbeitgeberbrutto'!J42</f>
        <v/>
      </c>
      <c r="F50" s="32" t="str">
        <f t="shared" ref="F50:F61" si="3">IF(E50="","",D50*E50)</f>
        <v/>
      </c>
      <c r="G50" s="36"/>
      <c r="H50" s="709"/>
      <c r="I50" s="27"/>
      <c r="J50" s="712"/>
      <c r="K50" s="98"/>
      <c r="L50" s="353"/>
      <c r="M50" s="99"/>
      <c r="N50" s="703" t="str">
        <f>IF('3B_PK Arbeitgeberbrutto'!J42="","",SUM('3B_PK Arbeitgeberbrutto'!N44*(D50+M50),'3C_Zusammenfassung PK'!M50*'3C_Zusammenfassung PK'!E50))</f>
        <v/>
      </c>
      <c r="O50" s="98"/>
      <c r="P50" s="353"/>
      <c r="Q50" s="675" t="str">
        <f t="shared" ref="Q50:Q61" si="4">IF(F50="","",F50+N50)</f>
        <v/>
      </c>
      <c r="R50" s="353"/>
      <c r="S50" s="353"/>
      <c r="T50" s="353"/>
      <c r="U50" s="353"/>
    </row>
    <row r="51" spans="1:21" x14ac:dyDescent="0.25">
      <c r="A51" s="19" t="str">
        <f>IF('3A_PK Arbeitnehmerbrutto'!A48="","",'3A_PK Arbeitnehmerbrutto'!A48)</f>
        <v/>
      </c>
      <c r="B51" s="83">
        <f>'3A_PK Arbeitnehmerbrutto'!C48</f>
        <v>0</v>
      </c>
      <c r="C51" s="20">
        <f>'3A_PK Arbeitnehmerbrutto'!D48</f>
        <v>0</v>
      </c>
      <c r="D51" s="24"/>
      <c r="E51" s="32" t="str">
        <f>'3B_PK Arbeitgeberbrutto'!J43</f>
        <v/>
      </c>
      <c r="F51" s="32" t="str">
        <f t="shared" si="3"/>
        <v/>
      </c>
      <c r="G51" s="36"/>
      <c r="H51" s="709"/>
      <c r="I51" s="27"/>
      <c r="J51" s="712"/>
      <c r="K51" s="98"/>
      <c r="L51" s="353"/>
      <c r="M51" s="99"/>
      <c r="N51" s="703" t="str">
        <f>IF('3B_PK Arbeitgeberbrutto'!J43="","",SUM('3B_PK Arbeitgeberbrutto'!N45*(D51+M51),'3C_Zusammenfassung PK'!M51*'3C_Zusammenfassung PK'!E51))</f>
        <v/>
      </c>
      <c r="O51" s="98"/>
      <c r="P51" s="353"/>
      <c r="Q51" s="675" t="str">
        <f t="shared" si="4"/>
        <v/>
      </c>
      <c r="R51" s="353"/>
      <c r="S51" s="353"/>
      <c r="T51" s="353"/>
      <c r="U51" s="353"/>
    </row>
    <row r="52" spans="1:21" x14ac:dyDescent="0.25">
      <c r="A52" s="19" t="str">
        <f>IF('3A_PK Arbeitnehmerbrutto'!A49="","",'3A_PK Arbeitnehmerbrutto'!A49)</f>
        <v/>
      </c>
      <c r="B52" s="83">
        <f>'3A_PK Arbeitnehmerbrutto'!C49</f>
        <v>0</v>
      </c>
      <c r="C52" s="20">
        <f>'3A_PK Arbeitnehmerbrutto'!D49</f>
        <v>0</v>
      </c>
      <c r="D52" s="24"/>
      <c r="E52" s="32" t="str">
        <f>'3B_PK Arbeitgeberbrutto'!J44</f>
        <v/>
      </c>
      <c r="F52" s="32" t="str">
        <f t="shared" si="3"/>
        <v/>
      </c>
      <c r="G52" s="36"/>
      <c r="H52" s="709"/>
      <c r="I52" s="27"/>
      <c r="J52" s="712"/>
      <c r="K52" s="98"/>
      <c r="L52" s="353"/>
      <c r="M52" s="99"/>
      <c r="N52" s="703" t="str">
        <f>IF('3B_PK Arbeitgeberbrutto'!J44="","",SUM('3B_PK Arbeitgeberbrutto'!N46*(D52+M52),'3C_Zusammenfassung PK'!M52*'3C_Zusammenfassung PK'!E52))</f>
        <v/>
      </c>
      <c r="O52" s="98"/>
      <c r="P52" s="353"/>
      <c r="Q52" s="675" t="str">
        <f t="shared" si="4"/>
        <v/>
      </c>
      <c r="R52" s="353"/>
      <c r="S52" s="353"/>
      <c r="T52" s="353"/>
      <c r="U52" s="353"/>
    </row>
    <row r="53" spans="1:21" x14ac:dyDescent="0.25">
      <c r="A53" s="19" t="str">
        <f>IF('3A_PK Arbeitnehmerbrutto'!A50="","",'3A_PK Arbeitnehmerbrutto'!A50)</f>
        <v/>
      </c>
      <c r="B53" s="83">
        <f>'3A_PK Arbeitnehmerbrutto'!C50</f>
        <v>0</v>
      </c>
      <c r="C53" s="20">
        <f>'3A_PK Arbeitnehmerbrutto'!D50</f>
        <v>0</v>
      </c>
      <c r="D53" s="24"/>
      <c r="E53" s="32" t="str">
        <f>'3B_PK Arbeitgeberbrutto'!J45</f>
        <v/>
      </c>
      <c r="F53" s="32" t="str">
        <f t="shared" si="3"/>
        <v/>
      </c>
      <c r="G53" s="36"/>
      <c r="H53" s="709"/>
      <c r="I53" s="27"/>
      <c r="J53" s="712"/>
      <c r="K53" s="98"/>
      <c r="L53" s="353"/>
      <c r="M53" s="99"/>
      <c r="N53" s="703" t="str">
        <f>IF('3B_PK Arbeitgeberbrutto'!J45="","",SUM('3B_PK Arbeitgeberbrutto'!N47*(D53+M53),'3C_Zusammenfassung PK'!M53*'3C_Zusammenfassung PK'!E53))</f>
        <v/>
      </c>
      <c r="O53" s="98"/>
      <c r="P53" s="353"/>
      <c r="Q53" s="675" t="str">
        <f t="shared" si="4"/>
        <v/>
      </c>
      <c r="R53" s="353"/>
      <c r="S53" s="353"/>
      <c r="T53" s="353"/>
      <c r="U53" s="353"/>
    </row>
    <row r="54" spans="1:21" x14ac:dyDescent="0.25">
      <c r="A54" s="19" t="str">
        <f>IF('3A_PK Arbeitnehmerbrutto'!A51="","",'3A_PK Arbeitnehmerbrutto'!A51)</f>
        <v/>
      </c>
      <c r="B54" s="83">
        <f>'3A_PK Arbeitnehmerbrutto'!C51</f>
        <v>0</v>
      </c>
      <c r="C54" s="20">
        <f>'3A_PK Arbeitnehmerbrutto'!D51</f>
        <v>0</v>
      </c>
      <c r="D54" s="24"/>
      <c r="E54" s="32" t="str">
        <f>'3B_PK Arbeitgeberbrutto'!J46</f>
        <v/>
      </c>
      <c r="F54" s="32" t="str">
        <f t="shared" si="3"/>
        <v/>
      </c>
      <c r="G54" s="36"/>
      <c r="H54" s="709"/>
      <c r="I54" s="27"/>
      <c r="J54" s="712"/>
      <c r="K54" s="98"/>
      <c r="L54" s="353"/>
      <c r="M54" s="99"/>
      <c r="N54" s="703" t="str">
        <f>IF('3B_PK Arbeitgeberbrutto'!J46="","",SUM('3B_PK Arbeitgeberbrutto'!N48*(D54+M54),'3C_Zusammenfassung PK'!M54*'3C_Zusammenfassung PK'!E54))</f>
        <v/>
      </c>
      <c r="O54" s="98"/>
      <c r="P54" s="353"/>
      <c r="Q54" s="675" t="str">
        <f t="shared" si="4"/>
        <v/>
      </c>
      <c r="R54" s="353"/>
      <c r="S54" s="353"/>
      <c r="T54" s="353"/>
      <c r="U54" s="353"/>
    </row>
    <row r="55" spans="1:21" x14ac:dyDescent="0.25">
      <c r="A55" s="19" t="str">
        <f>IF('3A_PK Arbeitnehmerbrutto'!A52="","",'3A_PK Arbeitnehmerbrutto'!A52)</f>
        <v/>
      </c>
      <c r="B55" s="83">
        <f>'3A_PK Arbeitnehmerbrutto'!C52</f>
        <v>0</v>
      </c>
      <c r="C55" s="20">
        <f>'3A_PK Arbeitnehmerbrutto'!D52</f>
        <v>0</v>
      </c>
      <c r="D55" s="24"/>
      <c r="E55" s="32" t="str">
        <f>'3B_PK Arbeitgeberbrutto'!J47</f>
        <v/>
      </c>
      <c r="F55" s="32" t="str">
        <f t="shared" si="3"/>
        <v/>
      </c>
      <c r="G55" s="36"/>
      <c r="H55" s="709"/>
      <c r="I55" s="27"/>
      <c r="J55" s="712"/>
      <c r="K55" s="98"/>
      <c r="L55" s="353"/>
      <c r="M55" s="99"/>
      <c r="N55" s="703" t="str">
        <f>IF('3B_PK Arbeitgeberbrutto'!J47="","",SUM('3B_PK Arbeitgeberbrutto'!N49*(D55+M55),'3C_Zusammenfassung PK'!M55*'3C_Zusammenfassung PK'!E55))</f>
        <v/>
      </c>
      <c r="O55" s="98"/>
      <c r="P55" s="353"/>
      <c r="Q55" s="675" t="str">
        <f t="shared" si="4"/>
        <v/>
      </c>
      <c r="R55" s="353"/>
      <c r="S55" s="353"/>
      <c r="T55" s="353"/>
      <c r="U55" s="353"/>
    </row>
    <row r="56" spans="1:21" x14ac:dyDescent="0.25">
      <c r="A56" s="19" t="str">
        <f>IF('3A_PK Arbeitnehmerbrutto'!A53="","",'3A_PK Arbeitnehmerbrutto'!A53)</f>
        <v/>
      </c>
      <c r="B56" s="83">
        <f>'3A_PK Arbeitnehmerbrutto'!C53</f>
        <v>0</v>
      </c>
      <c r="C56" s="20">
        <f>'3A_PK Arbeitnehmerbrutto'!D53</f>
        <v>0</v>
      </c>
      <c r="D56" s="24"/>
      <c r="E56" s="32" t="str">
        <f>'3B_PK Arbeitgeberbrutto'!J48</f>
        <v/>
      </c>
      <c r="F56" s="32" t="str">
        <f t="shared" si="3"/>
        <v/>
      </c>
      <c r="G56" s="36"/>
      <c r="H56" s="709"/>
      <c r="I56" s="27"/>
      <c r="J56" s="712"/>
      <c r="K56" s="98"/>
      <c r="L56" s="353"/>
      <c r="M56" s="99"/>
      <c r="N56" s="703" t="str">
        <f>IF('3B_PK Arbeitgeberbrutto'!J48="","",SUM('3B_PK Arbeitgeberbrutto'!N50*(D56+M56),'3C_Zusammenfassung PK'!M56*'3C_Zusammenfassung PK'!E56))</f>
        <v/>
      </c>
      <c r="O56" s="98"/>
      <c r="P56" s="353"/>
      <c r="Q56" s="675" t="str">
        <f t="shared" si="4"/>
        <v/>
      </c>
      <c r="R56" s="353"/>
      <c r="S56" s="353"/>
      <c r="T56" s="353"/>
      <c r="U56" s="353"/>
    </row>
    <row r="57" spans="1:21" x14ac:dyDescent="0.25">
      <c r="A57" s="19" t="str">
        <f>IF('3A_PK Arbeitnehmerbrutto'!A54="","",'3A_PK Arbeitnehmerbrutto'!A54)</f>
        <v/>
      </c>
      <c r="B57" s="83">
        <f>'3A_PK Arbeitnehmerbrutto'!C54</f>
        <v>0</v>
      </c>
      <c r="C57" s="20">
        <f>'3A_PK Arbeitnehmerbrutto'!D54</f>
        <v>0</v>
      </c>
      <c r="D57" s="24"/>
      <c r="E57" s="32" t="str">
        <f>'3B_PK Arbeitgeberbrutto'!J49</f>
        <v/>
      </c>
      <c r="F57" s="32" t="str">
        <f t="shared" si="3"/>
        <v/>
      </c>
      <c r="G57" s="36"/>
      <c r="H57" s="709"/>
      <c r="I57" s="27"/>
      <c r="J57" s="27"/>
      <c r="K57" s="98"/>
      <c r="L57" s="353"/>
      <c r="M57" s="99"/>
      <c r="N57" s="703" t="str">
        <f>IF('3B_PK Arbeitgeberbrutto'!J49="","",SUM('3B_PK Arbeitgeberbrutto'!N51*(D57+M57),'3C_Zusammenfassung PK'!M57*'3C_Zusammenfassung PK'!E57))</f>
        <v/>
      </c>
      <c r="O57" s="98"/>
      <c r="P57" s="353"/>
      <c r="Q57" s="675" t="str">
        <f t="shared" si="4"/>
        <v/>
      </c>
      <c r="R57" s="353"/>
      <c r="S57" s="353"/>
      <c r="T57" s="353"/>
      <c r="U57" s="353"/>
    </row>
    <row r="58" spans="1:21" x14ac:dyDescent="0.25">
      <c r="A58" s="19" t="str">
        <f>IF('3A_PK Arbeitnehmerbrutto'!A55="","",'3A_PK Arbeitnehmerbrutto'!A55)</f>
        <v/>
      </c>
      <c r="B58" s="83">
        <f>'3A_PK Arbeitnehmerbrutto'!C55</f>
        <v>0</v>
      </c>
      <c r="C58" s="20">
        <f>'3A_PK Arbeitnehmerbrutto'!D55</f>
        <v>0</v>
      </c>
      <c r="D58" s="24"/>
      <c r="E58" s="32" t="str">
        <f>'3B_PK Arbeitgeberbrutto'!J50</f>
        <v/>
      </c>
      <c r="F58" s="32" t="str">
        <f t="shared" si="3"/>
        <v/>
      </c>
      <c r="G58" s="36"/>
      <c r="H58" s="709"/>
      <c r="I58" s="27"/>
      <c r="J58" s="27"/>
      <c r="K58" s="98"/>
      <c r="L58" s="353"/>
      <c r="M58" s="99"/>
      <c r="N58" s="703" t="str">
        <f>IF('3B_PK Arbeitgeberbrutto'!J50="","",SUM('3B_PK Arbeitgeberbrutto'!N52*(D58+M58),'3C_Zusammenfassung PK'!M58*'3C_Zusammenfassung PK'!E58))</f>
        <v/>
      </c>
      <c r="O58" s="98"/>
      <c r="P58" s="353"/>
      <c r="Q58" s="675" t="str">
        <f t="shared" si="4"/>
        <v/>
      </c>
      <c r="R58" s="353"/>
      <c r="S58" s="353"/>
      <c r="T58" s="353"/>
      <c r="U58" s="353"/>
    </row>
    <row r="59" spans="1:21" x14ac:dyDescent="0.25">
      <c r="A59" s="19" t="str">
        <f>IF('3A_PK Arbeitnehmerbrutto'!A56="","",'3A_PK Arbeitnehmerbrutto'!A56)</f>
        <v/>
      </c>
      <c r="B59" s="83">
        <f>'3A_PK Arbeitnehmerbrutto'!C56</f>
        <v>0</v>
      </c>
      <c r="C59" s="20">
        <f>'3A_PK Arbeitnehmerbrutto'!D56</f>
        <v>0</v>
      </c>
      <c r="D59" s="24"/>
      <c r="E59" s="32" t="str">
        <f>'3B_PK Arbeitgeberbrutto'!J51</f>
        <v/>
      </c>
      <c r="F59" s="32" t="str">
        <f t="shared" si="3"/>
        <v/>
      </c>
      <c r="G59" s="36"/>
      <c r="H59" s="709"/>
      <c r="I59" s="27"/>
      <c r="J59" s="27"/>
      <c r="K59" s="98"/>
      <c r="L59" s="353"/>
      <c r="M59" s="99"/>
      <c r="N59" s="703" t="str">
        <f>IF('3B_PK Arbeitgeberbrutto'!J51="","",SUM('3B_PK Arbeitgeberbrutto'!N53*(D59+M59),'3C_Zusammenfassung PK'!M59*'3C_Zusammenfassung PK'!E59))</f>
        <v/>
      </c>
      <c r="O59" s="98"/>
      <c r="P59" s="353"/>
      <c r="Q59" s="675" t="str">
        <f t="shared" si="4"/>
        <v/>
      </c>
      <c r="R59" s="353"/>
      <c r="S59" s="353"/>
      <c r="T59" s="353"/>
      <c r="U59" s="353"/>
    </row>
    <row r="60" spans="1:21" x14ac:dyDescent="0.25">
      <c r="A60" s="19" t="str">
        <f>IF('3A_PK Arbeitnehmerbrutto'!A57="","",'3A_PK Arbeitnehmerbrutto'!A57)</f>
        <v/>
      </c>
      <c r="B60" s="83">
        <f>'3A_PK Arbeitnehmerbrutto'!C57</f>
        <v>0</v>
      </c>
      <c r="C60" s="20">
        <f>'3A_PK Arbeitnehmerbrutto'!D57</f>
        <v>0</v>
      </c>
      <c r="D60" s="24"/>
      <c r="E60" s="32" t="str">
        <f>'3B_PK Arbeitgeberbrutto'!J52</f>
        <v/>
      </c>
      <c r="F60" s="32" t="str">
        <f t="shared" si="3"/>
        <v/>
      </c>
      <c r="G60" s="36"/>
      <c r="H60" s="709"/>
      <c r="I60" s="27"/>
      <c r="J60" s="27"/>
      <c r="K60" s="98"/>
      <c r="L60" s="353"/>
      <c r="M60" s="99"/>
      <c r="N60" s="703" t="str">
        <f>IF('3B_PK Arbeitgeberbrutto'!J52="","",SUM('3B_PK Arbeitgeberbrutto'!N54*(D60+M60),'3C_Zusammenfassung PK'!M60*'3C_Zusammenfassung PK'!E60))</f>
        <v/>
      </c>
      <c r="O60" s="98"/>
      <c r="P60" s="353"/>
      <c r="Q60" s="675" t="str">
        <f t="shared" si="4"/>
        <v/>
      </c>
      <c r="R60" s="353"/>
      <c r="S60" s="353"/>
      <c r="T60" s="353"/>
      <c r="U60" s="353"/>
    </row>
    <row r="61" spans="1:21" x14ac:dyDescent="0.25">
      <c r="A61" s="19" t="str">
        <f>IF('3A_PK Arbeitnehmerbrutto'!A58="","",'3A_PK Arbeitnehmerbrutto'!A58)</f>
        <v/>
      </c>
      <c r="B61" s="83">
        <f>'3A_PK Arbeitnehmerbrutto'!C58</f>
        <v>0</v>
      </c>
      <c r="C61" s="20">
        <f>'3A_PK Arbeitnehmerbrutto'!D58</f>
        <v>0</v>
      </c>
      <c r="D61" s="24"/>
      <c r="E61" s="32" t="str">
        <f>'3B_PK Arbeitgeberbrutto'!J53</f>
        <v/>
      </c>
      <c r="F61" s="32" t="str">
        <f t="shared" si="3"/>
        <v/>
      </c>
      <c r="G61" s="36"/>
      <c r="H61" s="709"/>
      <c r="I61" s="27"/>
      <c r="J61" s="27"/>
      <c r="K61" s="98"/>
      <c r="L61" s="353"/>
      <c r="M61" s="99"/>
      <c r="N61" s="703" t="str">
        <f>IF('3B_PK Arbeitgeberbrutto'!J53="","",SUM('3B_PK Arbeitgeberbrutto'!N55*(D61+M61),'3C_Zusammenfassung PK'!M61*'3C_Zusammenfassung PK'!E61))</f>
        <v/>
      </c>
      <c r="O61" s="98"/>
      <c r="P61" s="353"/>
      <c r="Q61" s="675" t="str">
        <f t="shared" si="4"/>
        <v/>
      </c>
      <c r="R61" s="353"/>
      <c r="S61" s="353"/>
      <c r="T61" s="353"/>
      <c r="U61" s="353"/>
    </row>
    <row r="62" spans="1:21" x14ac:dyDescent="0.25">
      <c r="A62" s="27"/>
      <c r="B62" s="28"/>
      <c r="C62" s="28"/>
      <c r="D62" s="706"/>
      <c r="E62" s="55"/>
      <c r="F62" s="56"/>
      <c r="G62" s="36"/>
      <c r="H62" s="709"/>
      <c r="I62" s="27"/>
      <c r="J62" s="27"/>
      <c r="K62" s="353"/>
      <c r="L62" s="353"/>
      <c r="M62" s="353"/>
      <c r="N62" s="353"/>
      <c r="O62" s="353"/>
      <c r="P62" s="353"/>
      <c r="Q62" s="353"/>
      <c r="R62" s="353"/>
      <c r="S62" s="353"/>
      <c r="T62" s="353"/>
      <c r="U62" s="353"/>
    </row>
    <row r="63" spans="1:21" x14ac:dyDescent="0.25">
      <c r="A63" s="36"/>
      <c r="B63" s="705"/>
      <c r="C63" s="705"/>
      <c r="D63" s="706"/>
      <c r="E63" s="55"/>
      <c r="F63" s="55"/>
      <c r="G63" s="55"/>
      <c r="H63" s="709"/>
      <c r="I63" s="27"/>
      <c r="J63" s="27"/>
      <c r="K63" s="353"/>
      <c r="L63" s="353"/>
      <c r="M63" s="353"/>
      <c r="N63" s="353"/>
      <c r="O63" s="353"/>
      <c r="P63" s="353"/>
      <c r="Q63" s="353"/>
      <c r="R63" s="353"/>
      <c r="S63" s="353"/>
      <c r="T63" s="353"/>
      <c r="U63" s="353"/>
    </row>
    <row r="64" spans="1:21" x14ac:dyDescent="0.25">
      <c r="A64" s="41" t="s">
        <v>238</v>
      </c>
      <c r="B64" s="694"/>
      <c r="C64" s="694"/>
      <c r="D64" s="713"/>
      <c r="E64" s="55"/>
      <c r="F64" s="55"/>
      <c r="G64" s="697">
        <f>IF(D47&gt;0,0,SUM(F65:F80))</f>
        <v>0</v>
      </c>
      <c r="H64" s="714"/>
      <c r="I64" s="698"/>
      <c r="J64" s="711"/>
      <c r="K64" s="353"/>
      <c r="L64" s="353"/>
      <c r="M64" s="353"/>
      <c r="N64" s="674">
        <f>SUM(N65:N80)</f>
        <v>0</v>
      </c>
      <c r="O64" s="353"/>
      <c r="P64" s="353"/>
      <c r="Q64" s="674">
        <f>G64+N64</f>
        <v>0</v>
      </c>
      <c r="R64" s="353"/>
      <c r="S64" s="353"/>
      <c r="T64" s="353"/>
      <c r="U64" s="353"/>
    </row>
    <row r="65" spans="1:21" x14ac:dyDescent="0.25">
      <c r="A65" s="19" t="str">
        <f>IF('3A_PK Arbeitnehmerbrutto'!A61="","",'3A_PK Arbeitnehmerbrutto'!A61)</f>
        <v/>
      </c>
      <c r="B65" s="106">
        <f>'3A_PK Arbeitnehmerbrutto'!C61</f>
        <v>0</v>
      </c>
      <c r="C65" s="107">
        <f>'3A_PK Arbeitnehmerbrutto'!D61</f>
        <v>0</v>
      </c>
      <c r="D65" s="29"/>
      <c r="E65" s="32" t="str">
        <f>'3B_PK Arbeitgeberbrutto'!J56</f>
        <v/>
      </c>
      <c r="F65" s="32" t="str">
        <f t="shared" ref="F65:F80" si="5">IF(E65="","",D65*E65)</f>
        <v/>
      </c>
      <c r="G65" s="36"/>
      <c r="H65" s="709"/>
      <c r="I65" s="27"/>
      <c r="J65" s="27"/>
      <c r="K65" s="98"/>
      <c r="L65" s="353"/>
      <c r="M65" s="99"/>
      <c r="N65" s="703" t="str">
        <f>IF('3B_PK Arbeitgeberbrutto'!J56="","",SUM('3B_PK Arbeitgeberbrutto'!N70*(D65+M65),'3C_Zusammenfassung PK'!M65*'3C_Zusammenfassung PK'!E65))</f>
        <v/>
      </c>
      <c r="O65" s="98"/>
      <c r="P65" s="353"/>
      <c r="Q65" s="675" t="str">
        <f>IF(F65="","",F65+N65)</f>
        <v/>
      </c>
      <c r="R65" s="353"/>
      <c r="S65" s="353"/>
      <c r="T65" s="353"/>
      <c r="U65" s="353"/>
    </row>
    <row r="66" spans="1:21" x14ac:dyDescent="0.25">
      <c r="A66" s="19" t="str">
        <f>IF('3A_PK Arbeitnehmerbrutto'!A62="","",'3A_PK Arbeitnehmerbrutto'!A62)</f>
        <v/>
      </c>
      <c r="B66" s="107">
        <f>'3A_PK Arbeitnehmerbrutto'!C62</f>
        <v>0</v>
      </c>
      <c r="C66" s="107">
        <f>'3A_PK Arbeitnehmerbrutto'!D62</f>
        <v>0</v>
      </c>
      <c r="D66" s="29"/>
      <c r="E66" s="32" t="str">
        <f>'3B_PK Arbeitgeberbrutto'!J57</f>
        <v/>
      </c>
      <c r="F66" s="32" t="str">
        <f t="shared" si="5"/>
        <v/>
      </c>
      <c r="G66" s="36"/>
      <c r="H66" s="709"/>
      <c r="I66" s="27"/>
      <c r="J66" s="27"/>
      <c r="K66" s="98"/>
      <c r="L66" s="353"/>
      <c r="M66" s="99"/>
      <c r="N66" s="703" t="str">
        <f>IF('3B_PK Arbeitgeberbrutto'!J57="","",SUM('3B_PK Arbeitgeberbrutto'!N71*(D66+M66),'3C_Zusammenfassung PK'!M66*'3C_Zusammenfassung PK'!E66))</f>
        <v/>
      </c>
      <c r="O66" s="98"/>
      <c r="P66" s="353"/>
      <c r="Q66" s="675" t="str">
        <f t="shared" ref="Q66:Q80" si="6">IF(F66="","",F66+N66)</f>
        <v/>
      </c>
      <c r="R66" s="353"/>
      <c r="S66" s="353"/>
      <c r="T66" s="353"/>
      <c r="U66" s="353"/>
    </row>
    <row r="67" spans="1:21" x14ac:dyDescent="0.25">
      <c r="A67" s="19" t="str">
        <f>IF('3A_PK Arbeitnehmerbrutto'!A63="","",'3A_PK Arbeitnehmerbrutto'!A63)</f>
        <v/>
      </c>
      <c r="B67" s="107">
        <f>'3A_PK Arbeitnehmerbrutto'!C63</f>
        <v>0</v>
      </c>
      <c r="C67" s="107">
        <f>'3A_PK Arbeitnehmerbrutto'!D63</f>
        <v>0</v>
      </c>
      <c r="D67" s="29"/>
      <c r="E67" s="32" t="str">
        <f>'3B_PK Arbeitgeberbrutto'!J58</f>
        <v/>
      </c>
      <c r="F67" s="32" t="str">
        <f t="shared" si="5"/>
        <v/>
      </c>
      <c r="G67" s="36"/>
      <c r="H67" s="709"/>
      <c r="I67" s="27"/>
      <c r="J67" s="27"/>
      <c r="K67" s="98"/>
      <c r="L67" s="353"/>
      <c r="M67" s="99"/>
      <c r="N67" s="703" t="str">
        <f>IF('3B_PK Arbeitgeberbrutto'!J58="","",SUM('3B_PK Arbeitgeberbrutto'!N72*(D67+M67),'3C_Zusammenfassung PK'!M67*'3C_Zusammenfassung PK'!E67))</f>
        <v/>
      </c>
      <c r="O67" s="98"/>
      <c r="P67" s="353"/>
      <c r="Q67" s="675" t="str">
        <f t="shared" si="6"/>
        <v/>
      </c>
      <c r="R67" s="353"/>
      <c r="S67" s="353"/>
      <c r="T67" s="353"/>
      <c r="U67" s="353"/>
    </row>
    <row r="68" spans="1:21" x14ac:dyDescent="0.25">
      <c r="A68" s="19" t="str">
        <f>IF('3A_PK Arbeitnehmerbrutto'!A64="","",'3A_PK Arbeitnehmerbrutto'!A64)</f>
        <v/>
      </c>
      <c r="B68" s="107">
        <f>'3A_PK Arbeitnehmerbrutto'!C64</f>
        <v>0</v>
      </c>
      <c r="C68" s="107">
        <f>'3A_PK Arbeitnehmerbrutto'!D64</f>
        <v>0</v>
      </c>
      <c r="D68" s="29"/>
      <c r="E68" s="32" t="str">
        <f>'3B_PK Arbeitgeberbrutto'!J59</f>
        <v/>
      </c>
      <c r="F68" s="32" t="str">
        <f t="shared" si="5"/>
        <v/>
      </c>
      <c r="G68" s="36"/>
      <c r="H68" s="709"/>
      <c r="I68" s="27"/>
      <c r="J68" s="27"/>
      <c r="K68" s="98"/>
      <c r="L68" s="353"/>
      <c r="M68" s="99"/>
      <c r="N68" s="703" t="str">
        <f>IF('3B_PK Arbeitgeberbrutto'!J59="","",SUM('3B_PK Arbeitgeberbrutto'!N73*(D68+M68),'3C_Zusammenfassung PK'!M68*'3C_Zusammenfassung PK'!E68))</f>
        <v/>
      </c>
      <c r="O68" s="98"/>
      <c r="P68" s="353"/>
      <c r="Q68" s="675" t="str">
        <f t="shared" si="6"/>
        <v/>
      </c>
      <c r="R68" s="353"/>
      <c r="S68" s="353"/>
      <c r="T68" s="353"/>
      <c r="U68" s="353"/>
    </row>
    <row r="69" spans="1:21" x14ac:dyDescent="0.25">
      <c r="A69" s="19" t="str">
        <f>IF('3A_PK Arbeitnehmerbrutto'!A65="","",'3A_PK Arbeitnehmerbrutto'!A65)</f>
        <v/>
      </c>
      <c r="B69" s="107">
        <f>'3A_PK Arbeitnehmerbrutto'!C65</f>
        <v>0</v>
      </c>
      <c r="C69" s="107">
        <f>'3A_PK Arbeitnehmerbrutto'!D65</f>
        <v>0</v>
      </c>
      <c r="D69" s="29"/>
      <c r="E69" s="32" t="str">
        <f>'3B_PK Arbeitgeberbrutto'!J60</f>
        <v/>
      </c>
      <c r="F69" s="32" t="str">
        <f t="shared" si="5"/>
        <v/>
      </c>
      <c r="G69" s="36"/>
      <c r="H69" s="709"/>
      <c r="I69" s="27"/>
      <c r="J69" s="27"/>
      <c r="K69" s="98"/>
      <c r="L69" s="353"/>
      <c r="M69" s="99"/>
      <c r="N69" s="703" t="str">
        <f>IF('3B_PK Arbeitgeberbrutto'!J60="","",SUM('3B_PK Arbeitgeberbrutto'!N74*(D69+M69),'3C_Zusammenfassung PK'!M69*'3C_Zusammenfassung PK'!E69))</f>
        <v/>
      </c>
      <c r="O69" s="98"/>
      <c r="P69" s="353"/>
      <c r="Q69" s="675" t="str">
        <f t="shared" si="6"/>
        <v/>
      </c>
      <c r="R69" s="353"/>
      <c r="S69" s="353"/>
      <c r="T69" s="353"/>
      <c r="U69" s="353"/>
    </row>
    <row r="70" spans="1:21" x14ac:dyDescent="0.25">
      <c r="A70" s="19" t="str">
        <f>IF('3A_PK Arbeitnehmerbrutto'!A66="","",'3A_PK Arbeitnehmerbrutto'!A66)</f>
        <v/>
      </c>
      <c r="B70" s="107">
        <f>'3A_PK Arbeitnehmerbrutto'!C66</f>
        <v>0</v>
      </c>
      <c r="C70" s="107">
        <f>'3A_PK Arbeitnehmerbrutto'!D66</f>
        <v>0</v>
      </c>
      <c r="D70" s="29"/>
      <c r="E70" s="32" t="str">
        <f>'3B_PK Arbeitgeberbrutto'!J61</f>
        <v/>
      </c>
      <c r="F70" s="32" t="str">
        <f t="shared" si="5"/>
        <v/>
      </c>
      <c r="G70" s="36"/>
      <c r="H70" s="709"/>
      <c r="I70" s="27"/>
      <c r="J70" s="27"/>
      <c r="K70" s="98"/>
      <c r="L70" s="353"/>
      <c r="M70" s="99"/>
      <c r="N70" s="703" t="str">
        <f>IF('3B_PK Arbeitgeberbrutto'!J61="","",SUM('3B_PK Arbeitgeberbrutto'!N75*(D70+M70),'3C_Zusammenfassung PK'!M70*'3C_Zusammenfassung PK'!E70))</f>
        <v/>
      </c>
      <c r="O70" s="98"/>
      <c r="P70" s="353"/>
      <c r="Q70" s="675" t="str">
        <f t="shared" si="6"/>
        <v/>
      </c>
      <c r="R70" s="353"/>
      <c r="S70" s="353"/>
      <c r="T70" s="353"/>
      <c r="U70" s="353"/>
    </row>
    <row r="71" spans="1:21" x14ac:dyDescent="0.25">
      <c r="A71" s="19" t="str">
        <f>IF('3A_PK Arbeitnehmerbrutto'!A67="","",'3A_PK Arbeitnehmerbrutto'!A67)</f>
        <v/>
      </c>
      <c r="B71" s="107">
        <f>'3A_PK Arbeitnehmerbrutto'!C67</f>
        <v>0</v>
      </c>
      <c r="C71" s="107">
        <f>'3A_PK Arbeitnehmerbrutto'!D67</f>
        <v>0</v>
      </c>
      <c r="D71" s="29"/>
      <c r="E71" s="32" t="str">
        <f>'3B_PK Arbeitgeberbrutto'!J62</f>
        <v/>
      </c>
      <c r="F71" s="32" t="str">
        <f t="shared" si="5"/>
        <v/>
      </c>
      <c r="G71" s="36"/>
      <c r="H71" s="709"/>
      <c r="I71" s="27"/>
      <c r="J71" s="27"/>
      <c r="K71" s="98"/>
      <c r="L71" s="353"/>
      <c r="M71" s="99"/>
      <c r="N71" s="703" t="str">
        <f>IF('3B_PK Arbeitgeberbrutto'!J62="","",SUM('3B_PK Arbeitgeberbrutto'!N76*(D71+M71),'3C_Zusammenfassung PK'!M71*'3C_Zusammenfassung PK'!E71))</f>
        <v/>
      </c>
      <c r="O71" s="98"/>
      <c r="P71" s="353"/>
      <c r="Q71" s="675" t="str">
        <f t="shared" si="6"/>
        <v/>
      </c>
      <c r="R71" s="353"/>
      <c r="S71" s="353"/>
      <c r="T71" s="353"/>
      <c r="U71" s="353"/>
    </row>
    <row r="72" spans="1:21" x14ac:dyDescent="0.25">
      <c r="A72" s="19" t="str">
        <f>IF('3A_PK Arbeitnehmerbrutto'!A68="","",'3A_PK Arbeitnehmerbrutto'!A68)</f>
        <v/>
      </c>
      <c r="B72" s="107">
        <f>'3A_PK Arbeitnehmerbrutto'!C68</f>
        <v>0</v>
      </c>
      <c r="C72" s="107">
        <f>'3A_PK Arbeitnehmerbrutto'!D68</f>
        <v>0</v>
      </c>
      <c r="D72" s="29"/>
      <c r="E72" s="32" t="str">
        <f>'3B_PK Arbeitgeberbrutto'!J63</f>
        <v/>
      </c>
      <c r="F72" s="32" t="str">
        <f t="shared" si="5"/>
        <v/>
      </c>
      <c r="G72" s="36"/>
      <c r="H72" s="709"/>
      <c r="I72" s="27"/>
      <c r="J72" s="27"/>
      <c r="K72" s="98"/>
      <c r="L72" s="353"/>
      <c r="M72" s="99"/>
      <c r="N72" s="703" t="str">
        <f>IF('3B_PK Arbeitgeberbrutto'!J63="","",SUM('3B_PK Arbeitgeberbrutto'!N77*(D72+M72),'3C_Zusammenfassung PK'!M72*'3C_Zusammenfassung PK'!E72))</f>
        <v/>
      </c>
      <c r="O72" s="98"/>
      <c r="P72" s="353"/>
      <c r="Q72" s="675" t="str">
        <f t="shared" si="6"/>
        <v/>
      </c>
      <c r="R72" s="353"/>
      <c r="S72" s="353"/>
      <c r="T72" s="353"/>
      <c r="U72" s="353"/>
    </row>
    <row r="73" spans="1:21" x14ac:dyDescent="0.25">
      <c r="A73" s="19" t="str">
        <f>IF('3A_PK Arbeitnehmerbrutto'!A69="","",'3A_PK Arbeitnehmerbrutto'!A69)</f>
        <v/>
      </c>
      <c r="B73" s="107">
        <f>'3A_PK Arbeitnehmerbrutto'!C69</f>
        <v>0</v>
      </c>
      <c r="C73" s="107">
        <f>'3A_PK Arbeitnehmerbrutto'!D69</f>
        <v>0</v>
      </c>
      <c r="D73" s="29"/>
      <c r="E73" s="32" t="str">
        <f>'3B_PK Arbeitgeberbrutto'!J64</f>
        <v/>
      </c>
      <c r="F73" s="32" t="str">
        <f t="shared" si="5"/>
        <v/>
      </c>
      <c r="G73" s="36"/>
      <c r="H73" s="709"/>
      <c r="I73" s="27"/>
      <c r="J73" s="27"/>
      <c r="K73" s="98"/>
      <c r="L73" s="353"/>
      <c r="M73" s="99"/>
      <c r="N73" s="703" t="str">
        <f>IF('3B_PK Arbeitgeberbrutto'!J64="","",SUM('3B_PK Arbeitgeberbrutto'!N78*(D73+M73),'3C_Zusammenfassung PK'!M73*'3C_Zusammenfassung PK'!E73))</f>
        <v/>
      </c>
      <c r="O73" s="98"/>
      <c r="P73" s="353"/>
      <c r="Q73" s="675" t="str">
        <f t="shared" si="6"/>
        <v/>
      </c>
      <c r="R73" s="353"/>
      <c r="S73" s="353"/>
      <c r="T73" s="353"/>
      <c r="U73" s="353"/>
    </row>
    <row r="74" spans="1:21" x14ac:dyDescent="0.25">
      <c r="A74" s="19" t="str">
        <f>IF('3A_PK Arbeitnehmerbrutto'!A70="","",'3A_PK Arbeitnehmerbrutto'!A70)</f>
        <v/>
      </c>
      <c r="B74" s="107">
        <f>'3A_PK Arbeitnehmerbrutto'!C70</f>
        <v>0</v>
      </c>
      <c r="C74" s="107">
        <f>'3A_PK Arbeitnehmerbrutto'!D70</f>
        <v>0</v>
      </c>
      <c r="D74" s="29"/>
      <c r="E74" s="32" t="str">
        <f>'3B_PK Arbeitgeberbrutto'!J65</f>
        <v/>
      </c>
      <c r="F74" s="32" t="str">
        <f t="shared" si="5"/>
        <v/>
      </c>
      <c r="G74" s="36"/>
      <c r="H74" s="709"/>
      <c r="I74" s="27"/>
      <c r="J74" s="27"/>
      <c r="K74" s="98"/>
      <c r="L74" s="353"/>
      <c r="M74" s="99"/>
      <c r="N74" s="703" t="str">
        <f>IF('3B_PK Arbeitgeberbrutto'!J65="","",SUM('3B_PK Arbeitgeberbrutto'!N79*(D74+M74),'3C_Zusammenfassung PK'!M74*'3C_Zusammenfassung PK'!E74))</f>
        <v/>
      </c>
      <c r="O74" s="98"/>
      <c r="P74" s="353"/>
      <c r="Q74" s="675" t="str">
        <f t="shared" si="6"/>
        <v/>
      </c>
      <c r="R74" s="353"/>
      <c r="S74" s="353"/>
      <c r="T74" s="353"/>
      <c r="U74" s="353"/>
    </row>
    <row r="75" spans="1:21" x14ac:dyDescent="0.25">
      <c r="A75" s="19" t="str">
        <f>IF('3A_PK Arbeitnehmerbrutto'!A71="","",'3A_PK Arbeitnehmerbrutto'!A71)</f>
        <v/>
      </c>
      <c r="B75" s="107">
        <f>'3A_PK Arbeitnehmerbrutto'!C71</f>
        <v>0</v>
      </c>
      <c r="C75" s="107">
        <f>'3A_PK Arbeitnehmerbrutto'!D71</f>
        <v>0</v>
      </c>
      <c r="D75" s="29"/>
      <c r="E75" s="32" t="str">
        <f>'3B_PK Arbeitgeberbrutto'!J66</f>
        <v/>
      </c>
      <c r="F75" s="32" t="str">
        <f t="shared" si="5"/>
        <v/>
      </c>
      <c r="G75" s="36"/>
      <c r="H75" s="709"/>
      <c r="I75" s="27"/>
      <c r="J75" s="27"/>
      <c r="K75" s="98"/>
      <c r="L75" s="353"/>
      <c r="M75" s="99"/>
      <c r="N75" s="703" t="str">
        <f>IF('3B_PK Arbeitgeberbrutto'!J66="","",SUM('3B_PK Arbeitgeberbrutto'!N80*(D75+M75),'3C_Zusammenfassung PK'!M75*'3C_Zusammenfassung PK'!E75))</f>
        <v/>
      </c>
      <c r="O75" s="98"/>
      <c r="P75" s="353"/>
      <c r="Q75" s="675" t="str">
        <f t="shared" si="6"/>
        <v/>
      </c>
      <c r="R75" s="353"/>
      <c r="S75" s="353"/>
      <c r="T75" s="353"/>
      <c r="U75" s="353"/>
    </row>
    <row r="76" spans="1:21" x14ac:dyDescent="0.25">
      <c r="A76" s="19" t="str">
        <f>IF('3A_PK Arbeitnehmerbrutto'!A72="","",'3A_PK Arbeitnehmerbrutto'!A72)</f>
        <v/>
      </c>
      <c r="B76" s="107">
        <f>'3A_PK Arbeitnehmerbrutto'!C72</f>
        <v>0</v>
      </c>
      <c r="C76" s="107">
        <f>'3A_PK Arbeitnehmerbrutto'!D72</f>
        <v>0</v>
      </c>
      <c r="D76" s="29"/>
      <c r="E76" s="32" t="str">
        <f>'3B_PK Arbeitgeberbrutto'!J67</f>
        <v/>
      </c>
      <c r="F76" s="32" t="str">
        <f t="shared" si="5"/>
        <v/>
      </c>
      <c r="G76" s="36"/>
      <c r="H76" s="709"/>
      <c r="I76" s="27"/>
      <c r="J76" s="27"/>
      <c r="K76" s="98"/>
      <c r="L76" s="353"/>
      <c r="M76" s="99"/>
      <c r="N76" s="703" t="str">
        <f>IF('3B_PK Arbeitgeberbrutto'!J67="","",SUM('3B_PK Arbeitgeberbrutto'!N81*(D76+M76),'3C_Zusammenfassung PK'!M76*'3C_Zusammenfassung PK'!E76))</f>
        <v/>
      </c>
      <c r="O76" s="98"/>
      <c r="P76" s="353"/>
      <c r="Q76" s="675" t="str">
        <f t="shared" si="6"/>
        <v/>
      </c>
      <c r="R76" s="353"/>
      <c r="S76" s="353"/>
      <c r="T76" s="353"/>
      <c r="U76" s="353"/>
    </row>
    <row r="77" spans="1:21" x14ac:dyDescent="0.25">
      <c r="A77" s="19" t="str">
        <f>IF('3A_PK Arbeitnehmerbrutto'!A73="","",'3A_PK Arbeitnehmerbrutto'!A73)</f>
        <v/>
      </c>
      <c r="B77" s="107">
        <f>'3A_PK Arbeitnehmerbrutto'!C73</f>
        <v>0</v>
      </c>
      <c r="C77" s="107">
        <f>'3A_PK Arbeitnehmerbrutto'!D73</f>
        <v>0</v>
      </c>
      <c r="D77" s="24"/>
      <c r="E77" s="32" t="str">
        <f>'3B_PK Arbeitgeberbrutto'!J68</f>
        <v/>
      </c>
      <c r="F77" s="32" t="str">
        <f t="shared" si="5"/>
        <v/>
      </c>
      <c r="G77" s="36"/>
      <c r="H77" s="709"/>
      <c r="I77" s="27"/>
      <c r="J77" s="27"/>
      <c r="K77" s="98"/>
      <c r="L77" s="353"/>
      <c r="M77" s="99"/>
      <c r="N77" s="703" t="str">
        <f>IF('3B_PK Arbeitgeberbrutto'!J68="","",SUM('3B_PK Arbeitgeberbrutto'!N71*(D77+M77),'3C_Zusammenfassung PK'!M77*'3C_Zusammenfassung PK'!E77))</f>
        <v/>
      </c>
      <c r="O77" s="98"/>
      <c r="P77" s="353"/>
      <c r="Q77" s="675" t="str">
        <f t="shared" si="6"/>
        <v/>
      </c>
      <c r="R77" s="353"/>
      <c r="S77" s="353"/>
      <c r="T77" s="353"/>
      <c r="U77" s="353"/>
    </row>
    <row r="78" spans="1:21" x14ac:dyDescent="0.25">
      <c r="A78" s="19" t="s">
        <v>20</v>
      </c>
      <c r="B78" s="107">
        <f>'3A_PK Arbeitnehmerbrutto'!C74</f>
        <v>0</v>
      </c>
      <c r="C78" s="107">
        <f>'3A_PK Arbeitnehmerbrutto'!D74</f>
        <v>0</v>
      </c>
      <c r="D78" s="24"/>
      <c r="E78" s="32" t="str">
        <f>'3B_PK Arbeitgeberbrutto'!J69</f>
        <v/>
      </c>
      <c r="F78" s="32" t="str">
        <f t="shared" si="5"/>
        <v/>
      </c>
      <c r="G78" s="36"/>
      <c r="H78" s="709"/>
      <c r="I78" s="27"/>
      <c r="J78" s="27"/>
      <c r="K78" s="98"/>
      <c r="L78" s="353"/>
      <c r="M78" s="99"/>
      <c r="N78" s="703" t="str">
        <f>IF('3B_PK Arbeitgeberbrutto'!J69="","",SUM('3B_PK Arbeitgeberbrutto'!N72*(D78+M78),'3C_Zusammenfassung PK'!M78*'3C_Zusammenfassung PK'!E78))</f>
        <v/>
      </c>
      <c r="O78" s="98"/>
      <c r="P78" s="353"/>
      <c r="Q78" s="675" t="str">
        <f t="shared" si="6"/>
        <v/>
      </c>
      <c r="R78" s="353"/>
      <c r="S78" s="353"/>
      <c r="T78" s="353"/>
      <c r="U78" s="353"/>
    </row>
    <row r="79" spans="1:21" x14ac:dyDescent="0.25">
      <c r="A79" s="37" t="s">
        <v>21</v>
      </c>
      <c r="B79" s="107">
        <f>'3A_PK Arbeitnehmerbrutto'!C75</f>
        <v>0</v>
      </c>
      <c r="C79" s="107">
        <f>'3A_PK Arbeitnehmerbrutto'!D75</f>
        <v>0</v>
      </c>
      <c r="D79" s="24"/>
      <c r="E79" s="32" t="str">
        <f>'3B_PK Arbeitgeberbrutto'!J70</f>
        <v/>
      </c>
      <c r="F79" s="32" t="str">
        <f t="shared" si="5"/>
        <v/>
      </c>
      <c r="G79" s="36"/>
      <c r="H79" s="21"/>
      <c r="I79" s="27"/>
      <c r="J79" s="716"/>
      <c r="K79" s="98"/>
      <c r="L79" s="353"/>
      <c r="M79" s="99"/>
      <c r="N79" s="703" t="str">
        <f>IF('3B_PK Arbeitgeberbrutto'!J70="","",SUM('3B_PK Arbeitgeberbrutto'!N73*(D79+M79),'3C_Zusammenfassung PK'!M79*'3C_Zusammenfassung PK'!E79))</f>
        <v/>
      </c>
      <c r="O79" s="98"/>
      <c r="P79" s="353"/>
      <c r="Q79" s="675" t="str">
        <f t="shared" si="6"/>
        <v/>
      </c>
      <c r="R79" s="353"/>
      <c r="S79" s="353"/>
      <c r="T79" s="353"/>
      <c r="U79" s="353"/>
    </row>
    <row r="80" spans="1:21" x14ac:dyDescent="0.25">
      <c r="A80" s="37" t="s">
        <v>22</v>
      </c>
      <c r="B80" s="107">
        <f>'3A_PK Arbeitnehmerbrutto'!C76</f>
        <v>0</v>
      </c>
      <c r="C80" s="107">
        <f>'3A_PK Arbeitnehmerbrutto'!D76</f>
        <v>0</v>
      </c>
      <c r="D80" s="24"/>
      <c r="E80" s="32" t="str">
        <f>'3B_PK Arbeitgeberbrutto'!J71</f>
        <v/>
      </c>
      <c r="F80" s="32" t="str">
        <f t="shared" si="5"/>
        <v/>
      </c>
      <c r="G80" s="36"/>
      <c r="H80" s="709"/>
      <c r="I80" s="27"/>
      <c r="J80" s="27"/>
      <c r="K80" s="98"/>
      <c r="L80" s="353"/>
      <c r="M80" s="99"/>
      <c r="N80" s="703" t="str">
        <f>IF('3B_PK Arbeitgeberbrutto'!J71="","",SUM('3B_PK Arbeitgeberbrutto'!N74*(D80+M80),'3C_Zusammenfassung PK'!M80*'3C_Zusammenfassung PK'!E80))</f>
        <v/>
      </c>
      <c r="O80" s="98"/>
      <c r="P80" s="353"/>
      <c r="Q80" s="675" t="str">
        <f t="shared" si="6"/>
        <v/>
      </c>
      <c r="R80" s="353"/>
      <c r="S80" s="353"/>
      <c r="T80" s="353"/>
      <c r="U80" s="353"/>
    </row>
    <row r="81" spans="1:21" x14ac:dyDescent="0.25">
      <c r="A81" s="274"/>
      <c r="B81" s="290"/>
      <c r="C81" s="290"/>
      <c r="D81" s="706"/>
      <c r="E81" s="55"/>
      <c r="F81" s="56"/>
      <c r="G81" s="36"/>
      <c r="H81" s="709"/>
      <c r="I81" s="27"/>
      <c r="J81" s="27"/>
      <c r="K81" s="353"/>
      <c r="L81" s="353"/>
      <c r="M81" s="353"/>
      <c r="N81" s="353"/>
      <c r="O81" s="353"/>
      <c r="P81" s="353"/>
      <c r="Q81" s="353"/>
      <c r="R81" s="353"/>
      <c r="S81" s="353"/>
      <c r="T81" s="353"/>
      <c r="U81" s="353"/>
    </row>
    <row r="82" spans="1:21" x14ac:dyDescent="0.25">
      <c r="A82" s="274"/>
      <c r="B82" s="290"/>
      <c r="C82" s="290"/>
      <c r="D82" s="706"/>
      <c r="E82" s="55"/>
      <c r="F82" s="56"/>
      <c r="G82" s="36"/>
      <c r="H82" s="709"/>
      <c r="I82" s="27"/>
      <c r="J82" s="27"/>
      <c r="K82" s="353"/>
      <c r="L82" s="353"/>
      <c r="M82" s="353"/>
      <c r="N82" s="353"/>
      <c r="O82" s="353"/>
      <c r="P82" s="353"/>
      <c r="Q82" s="353"/>
      <c r="R82" s="353"/>
      <c r="S82" s="353"/>
      <c r="T82" s="353"/>
      <c r="U82" s="353"/>
    </row>
    <row r="83" spans="1:21" x14ac:dyDescent="0.25">
      <c r="A83" s="41" t="s">
        <v>239</v>
      </c>
      <c r="B83" s="694"/>
      <c r="C83" s="694"/>
      <c r="D83" s="713"/>
      <c r="E83" s="55"/>
      <c r="F83" s="55"/>
      <c r="G83" s="697">
        <f>SUM(F84:F96)</f>
        <v>0</v>
      </c>
      <c r="H83" s="714"/>
      <c r="I83" s="698"/>
      <c r="J83" s="711"/>
      <c r="K83" s="353"/>
      <c r="L83" s="353"/>
      <c r="M83" s="353"/>
      <c r="N83" s="674">
        <f>SUM(N84:N96)</f>
        <v>0</v>
      </c>
      <c r="O83" s="353"/>
      <c r="P83" s="353"/>
      <c r="Q83" s="674">
        <f>G83+N83</f>
        <v>0</v>
      </c>
      <c r="R83" s="353"/>
      <c r="S83" s="353"/>
      <c r="T83" s="353"/>
      <c r="U83" s="353"/>
    </row>
    <row r="84" spans="1:21" x14ac:dyDescent="0.25">
      <c r="A84" s="19" t="str">
        <f>IF('3A_PK Arbeitnehmerbrutto'!A79="","",'3A_PK Arbeitnehmerbrutto'!A79)</f>
        <v/>
      </c>
      <c r="B84" s="20">
        <f>'3A_PK Arbeitnehmerbrutto'!C79</f>
        <v>0</v>
      </c>
      <c r="C84" s="20">
        <f>'3A_PK Arbeitnehmerbrutto'!D79</f>
        <v>0</v>
      </c>
      <c r="D84" s="29"/>
      <c r="E84" s="32" t="str">
        <f>'3B_PK Arbeitgeberbrutto'!J74</f>
        <v/>
      </c>
      <c r="F84" s="32" t="str">
        <f t="shared" ref="F84:F96" si="7">IF(E84="","",D84*E84)</f>
        <v/>
      </c>
      <c r="G84" s="36"/>
      <c r="H84" s="709"/>
      <c r="I84" s="27"/>
      <c r="J84" s="27"/>
      <c r="K84" s="98"/>
      <c r="L84" s="353"/>
      <c r="M84" s="99"/>
      <c r="N84" s="703" t="str">
        <f>IF('3B_PK Arbeitgeberbrutto'!J74="","",SUM('3B_PK Arbeitgeberbrutto'!N86*(D84+M84),'3C_Zusammenfassung PK'!M84*'3C_Zusammenfassung PK'!E84))</f>
        <v/>
      </c>
      <c r="O84" s="98"/>
      <c r="P84" s="353"/>
      <c r="Q84" s="675" t="str">
        <f>IF(F84="","",F84+N84)</f>
        <v/>
      </c>
      <c r="R84" s="353"/>
      <c r="S84" s="353"/>
      <c r="T84" s="353"/>
      <c r="U84" s="353"/>
    </row>
    <row r="85" spans="1:21" x14ac:dyDescent="0.25">
      <c r="A85" s="19" t="str">
        <f>IF('3A_PK Arbeitnehmerbrutto'!A80="","",'3A_PK Arbeitnehmerbrutto'!A80)</f>
        <v/>
      </c>
      <c r="B85" s="20">
        <f>'3A_PK Arbeitnehmerbrutto'!C80</f>
        <v>0</v>
      </c>
      <c r="C85" s="20">
        <f>'3A_PK Arbeitnehmerbrutto'!D80</f>
        <v>0</v>
      </c>
      <c r="D85" s="24"/>
      <c r="E85" s="32" t="str">
        <f>'3B_PK Arbeitgeberbrutto'!J75</f>
        <v/>
      </c>
      <c r="F85" s="32" t="str">
        <f t="shared" si="7"/>
        <v/>
      </c>
      <c r="G85" s="36"/>
      <c r="H85" s="709"/>
      <c r="I85" s="27"/>
      <c r="J85" s="27"/>
      <c r="K85" s="98"/>
      <c r="L85" s="353"/>
      <c r="M85" s="99"/>
      <c r="N85" s="703" t="str">
        <f>IF('3B_PK Arbeitgeberbrutto'!J75="","",SUM('3B_PK Arbeitgeberbrutto'!N87*(D85+M85),'3C_Zusammenfassung PK'!M85*'3C_Zusammenfassung PK'!E85))</f>
        <v/>
      </c>
      <c r="O85" s="98"/>
      <c r="P85" s="353"/>
      <c r="Q85" s="675" t="str">
        <f>IF(F85="","",F85+N85)</f>
        <v/>
      </c>
      <c r="R85" s="353"/>
      <c r="S85" s="353"/>
      <c r="T85" s="353"/>
      <c r="U85" s="353"/>
    </row>
    <row r="86" spans="1:21" x14ac:dyDescent="0.25">
      <c r="A86" s="19" t="str">
        <f>IF('3A_PK Arbeitnehmerbrutto'!A81="","",'3A_PK Arbeitnehmerbrutto'!A81)</f>
        <v/>
      </c>
      <c r="B86" s="20">
        <f>'3A_PK Arbeitnehmerbrutto'!C81</f>
        <v>0</v>
      </c>
      <c r="C86" s="20">
        <f>'3A_PK Arbeitnehmerbrutto'!D81</f>
        <v>0</v>
      </c>
      <c r="D86" s="24"/>
      <c r="E86" s="32" t="str">
        <f>'3B_PK Arbeitgeberbrutto'!J76</f>
        <v/>
      </c>
      <c r="F86" s="32" t="str">
        <f t="shared" si="7"/>
        <v/>
      </c>
      <c r="G86" s="36"/>
      <c r="H86" s="709"/>
      <c r="I86" s="27"/>
      <c r="J86" s="27"/>
      <c r="K86" s="98"/>
      <c r="L86" s="353"/>
      <c r="M86" s="99"/>
      <c r="N86" s="703" t="str">
        <f>IF('3B_PK Arbeitgeberbrutto'!J76="","",SUM('3B_PK Arbeitgeberbrutto'!N88*(D86+M86),'3C_Zusammenfassung PK'!M86*'3C_Zusammenfassung PK'!E86))</f>
        <v/>
      </c>
      <c r="O86" s="98"/>
      <c r="P86" s="353"/>
      <c r="Q86" s="675" t="str">
        <f t="shared" ref="Q86:Q95" si="8">IF(F86="","",F86+N86)</f>
        <v/>
      </c>
      <c r="R86" s="353"/>
      <c r="S86" s="353"/>
      <c r="T86" s="353"/>
      <c r="U86" s="353"/>
    </row>
    <row r="87" spans="1:21" x14ac:dyDescent="0.25">
      <c r="A87" s="19" t="str">
        <f>IF('3A_PK Arbeitnehmerbrutto'!A82="","",'3A_PK Arbeitnehmerbrutto'!A82)</f>
        <v/>
      </c>
      <c r="B87" s="20">
        <f>'3A_PK Arbeitnehmerbrutto'!C82</f>
        <v>0</v>
      </c>
      <c r="C87" s="20">
        <f>'3A_PK Arbeitnehmerbrutto'!D82</f>
        <v>0</v>
      </c>
      <c r="D87" s="24"/>
      <c r="E87" s="32" t="str">
        <f>'3B_PK Arbeitgeberbrutto'!J77</f>
        <v/>
      </c>
      <c r="F87" s="32" t="str">
        <f t="shared" si="7"/>
        <v/>
      </c>
      <c r="G87" s="36"/>
      <c r="H87" s="709"/>
      <c r="I87" s="27"/>
      <c r="J87" s="27"/>
      <c r="K87" s="98"/>
      <c r="L87" s="353"/>
      <c r="M87" s="99"/>
      <c r="N87" s="703" t="str">
        <f>IF('3B_PK Arbeitgeberbrutto'!J77="","",SUM('3B_PK Arbeitgeberbrutto'!N89*(D87+M87),'3C_Zusammenfassung PK'!M87*'3C_Zusammenfassung PK'!E87))</f>
        <v/>
      </c>
      <c r="O87" s="98"/>
      <c r="P87" s="353"/>
      <c r="Q87" s="675" t="str">
        <f t="shared" si="8"/>
        <v/>
      </c>
      <c r="R87" s="353"/>
      <c r="S87" s="353"/>
      <c r="T87" s="353"/>
      <c r="U87" s="353"/>
    </row>
    <row r="88" spans="1:21" x14ac:dyDescent="0.25">
      <c r="A88" s="19" t="str">
        <f>IF('3A_PK Arbeitnehmerbrutto'!A83="","",'3A_PK Arbeitnehmerbrutto'!A83)</f>
        <v/>
      </c>
      <c r="B88" s="20">
        <f>'3A_PK Arbeitnehmerbrutto'!C83</f>
        <v>0</v>
      </c>
      <c r="C88" s="20">
        <f>'3A_PK Arbeitnehmerbrutto'!D83</f>
        <v>0</v>
      </c>
      <c r="D88" s="24"/>
      <c r="E88" s="32" t="str">
        <f>'3B_PK Arbeitgeberbrutto'!J78</f>
        <v/>
      </c>
      <c r="F88" s="32" t="str">
        <f t="shared" si="7"/>
        <v/>
      </c>
      <c r="G88" s="36"/>
      <c r="H88" s="709"/>
      <c r="I88" s="27"/>
      <c r="J88" s="27"/>
      <c r="K88" s="98"/>
      <c r="L88" s="353"/>
      <c r="M88" s="99"/>
      <c r="N88" s="703" t="str">
        <f>IF('3B_PK Arbeitgeberbrutto'!J78="","",SUM('3B_PK Arbeitgeberbrutto'!N90*(D88+M88),'3C_Zusammenfassung PK'!M88*'3C_Zusammenfassung PK'!E88))</f>
        <v/>
      </c>
      <c r="O88" s="98"/>
      <c r="P88" s="353"/>
      <c r="Q88" s="675" t="str">
        <f t="shared" si="8"/>
        <v/>
      </c>
      <c r="R88" s="353"/>
      <c r="S88" s="353"/>
      <c r="T88" s="353"/>
      <c r="U88" s="353"/>
    </row>
    <row r="89" spans="1:21" x14ac:dyDescent="0.25">
      <c r="A89" s="19" t="str">
        <f>IF('3A_PK Arbeitnehmerbrutto'!A84="","",'3A_PK Arbeitnehmerbrutto'!A84)</f>
        <v/>
      </c>
      <c r="B89" s="20">
        <f>'3A_PK Arbeitnehmerbrutto'!C84</f>
        <v>0</v>
      </c>
      <c r="C89" s="20">
        <f>'3A_PK Arbeitnehmerbrutto'!D84</f>
        <v>0</v>
      </c>
      <c r="D89" s="24"/>
      <c r="E89" s="32" t="str">
        <f>'3B_PK Arbeitgeberbrutto'!J79</f>
        <v/>
      </c>
      <c r="F89" s="32" t="str">
        <f t="shared" si="7"/>
        <v/>
      </c>
      <c r="G89" s="36"/>
      <c r="H89" s="709"/>
      <c r="I89" s="27"/>
      <c r="J89" s="27"/>
      <c r="K89" s="98"/>
      <c r="L89" s="353"/>
      <c r="M89" s="99"/>
      <c r="N89" s="703" t="str">
        <f>IF('3B_PK Arbeitgeberbrutto'!J79="","",SUM('3B_PK Arbeitgeberbrutto'!N91*(D89+M89),'3C_Zusammenfassung PK'!M89*'3C_Zusammenfassung PK'!E89))</f>
        <v/>
      </c>
      <c r="O89" s="98"/>
      <c r="P89" s="353"/>
      <c r="Q89" s="675" t="str">
        <f t="shared" si="8"/>
        <v/>
      </c>
      <c r="R89" s="353"/>
      <c r="S89" s="353"/>
      <c r="T89" s="353"/>
      <c r="U89" s="353"/>
    </row>
    <row r="90" spans="1:21" x14ac:dyDescent="0.25">
      <c r="A90" s="19" t="str">
        <f>IF('3A_PK Arbeitnehmerbrutto'!A85="","",'3A_PK Arbeitnehmerbrutto'!A85)</f>
        <v/>
      </c>
      <c r="B90" s="20">
        <f>'3A_PK Arbeitnehmerbrutto'!C85</f>
        <v>0</v>
      </c>
      <c r="C90" s="20">
        <f>'3A_PK Arbeitnehmerbrutto'!D85</f>
        <v>0</v>
      </c>
      <c r="D90" s="24"/>
      <c r="E90" s="32" t="str">
        <f>'3B_PK Arbeitgeberbrutto'!J80</f>
        <v/>
      </c>
      <c r="F90" s="32" t="str">
        <f t="shared" si="7"/>
        <v/>
      </c>
      <c r="G90" s="36"/>
      <c r="H90" s="709"/>
      <c r="I90" s="27"/>
      <c r="J90" s="27"/>
      <c r="K90" s="98"/>
      <c r="L90" s="353"/>
      <c r="M90" s="99"/>
      <c r="N90" s="703" t="str">
        <f>IF('3B_PK Arbeitgeberbrutto'!J80="","",SUM('3B_PK Arbeitgeberbrutto'!N92*(D90+M90),'3C_Zusammenfassung PK'!M90*'3C_Zusammenfassung PK'!E90))</f>
        <v/>
      </c>
      <c r="O90" s="98"/>
      <c r="P90" s="353"/>
      <c r="Q90" s="675" t="str">
        <f t="shared" si="8"/>
        <v/>
      </c>
      <c r="R90" s="353"/>
      <c r="S90" s="353"/>
      <c r="T90" s="353"/>
      <c r="U90" s="353"/>
    </row>
    <row r="91" spans="1:21" x14ac:dyDescent="0.25">
      <c r="A91" s="19" t="str">
        <f>IF('3A_PK Arbeitnehmerbrutto'!A86="","",'3A_PK Arbeitnehmerbrutto'!A86)</f>
        <v/>
      </c>
      <c r="B91" s="20">
        <f>'3A_PK Arbeitnehmerbrutto'!C86</f>
        <v>0</v>
      </c>
      <c r="C91" s="20">
        <f>'3A_PK Arbeitnehmerbrutto'!D86</f>
        <v>0</v>
      </c>
      <c r="D91" s="24"/>
      <c r="E91" s="32" t="str">
        <f>'3B_PK Arbeitgeberbrutto'!J81</f>
        <v/>
      </c>
      <c r="F91" s="32" t="str">
        <f t="shared" si="7"/>
        <v/>
      </c>
      <c r="G91" s="36"/>
      <c r="H91" s="709"/>
      <c r="I91" s="27"/>
      <c r="J91" s="27"/>
      <c r="K91" s="98"/>
      <c r="L91" s="353"/>
      <c r="M91" s="99"/>
      <c r="N91" s="703" t="str">
        <f>IF('3B_PK Arbeitgeberbrutto'!J81="","",SUM('3B_PK Arbeitgeberbrutto'!N93*(D91+M91),'3C_Zusammenfassung PK'!M91*'3C_Zusammenfassung PK'!E91))</f>
        <v/>
      </c>
      <c r="O91" s="98"/>
      <c r="P91" s="353"/>
      <c r="Q91" s="675" t="str">
        <f t="shared" si="8"/>
        <v/>
      </c>
      <c r="R91" s="353"/>
      <c r="S91" s="353"/>
      <c r="T91" s="353"/>
      <c r="U91" s="353"/>
    </row>
    <row r="92" spans="1:21" x14ac:dyDescent="0.25">
      <c r="A92" s="19" t="str">
        <f>IF('3A_PK Arbeitnehmerbrutto'!A87="","",'3A_PK Arbeitnehmerbrutto'!A87)</f>
        <v/>
      </c>
      <c r="B92" s="20">
        <f>'3A_PK Arbeitnehmerbrutto'!C87</f>
        <v>0</v>
      </c>
      <c r="C92" s="20">
        <f>'3A_PK Arbeitnehmerbrutto'!D87</f>
        <v>0</v>
      </c>
      <c r="D92" s="24"/>
      <c r="E92" s="32" t="str">
        <f>'3B_PK Arbeitgeberbrutto'!J82</f>
        <v/>
      </c>
      <c r="F92" s="32" t="str">
        <f t="shared" si="7"/>
        <v/>
      </c>
      <c r="G92" s="36"/>
      <c r="H92" s="709"/>
      <c r="I92" s="27"/>
      <c r="J92" s="27"/>
      <c r="K92" s="98"/>
      <c r="L92" s="353"/>
      <c r="M92" s="99"/>
      <c r="N92" s="703" t="str">
        <f>IF('3B_PK Arbeitgeberbrutto'!J82="","",SUM('3B_PK Arbeitgeberbrutto'!N94*(D92+M92),'3C_Zusammenfassung PK'!M92*'3C_Zusammenfassung PK'!E92))</f>
        <v/>
      </c>
      <c r="O92" s="98"/>
      <c r="P92" s="353"/>
      <c r="Q92" s="675" t="str">
        <f t="shared" si="8"/>
        <v/>
      </c>
      <c r="R92" s="353"/>
      <c r="S92" s="353"/>
      <c r="T92" s="353"/>
      <c r="U92" s="353"/>
    </row>
    <row r="93" spans="1:21" x14ac:dyDescent="0.25">
      <c r="A93" s="19" t="str">
        <f>IF('3A_PK Arbeitnehmerbrutto'!A88="","",'3A_PK Arbeitnehmerbrutto'!A88)</f>
        <v/>
      </c>
      <c r="B93" s="20">
        <f>'3A_PK Arbeitnehmerbrutto'!C88</f>
        <v>0</v>
      </c>
      <c r="C93" s="20">
        <f>'3A_PK Arbeitnehmerbrutto'!D88</f>
        <v>0</v>
      </c>
      <c r="D93" s="24"/>
      <c r="E93" s="32" t="str">
        <f>'3B_PK Arbeitgeberbrutto'!J83</f>
        <v/>
      </c>
      <c r="F93" s="32" t="str">
        <f t="shared" si="7"/>
        <v/>
      </c>
      <c r="G93" s="36"/>
      <c r="H93" s="709"/>
      <c r="I93" s="27"/>
      <c r="J93" s="27"/>
      <c r="K93" s="98"/>
      <c r="L93" s="353"/>
      <c r="M93" s="99"/>
      <c r="N93" s="703" t="str">
        <f>IF('3B_PK Arbeitgeberbrutto'!J83="","",SUM('3B_PK Arbeitgeberbrutto'!N95*(D93+M93),'3C_Zusammenfassung PK'!M93*'3C_Zusammenfassung PK'!E93))</f>
        <v/>
      </c>
      <c r="O93" s="98"/>
      <c r="P93" s="353"/>
      <c r="Q93" s="675" t="str">
        <f t="shared" si="8"/>
        <v/>
      </c>
      <c r="R93" s="353"/>
      <c r="S93" s="353"/>
      <c r="T93" s="353"/>
      <c r="U93" s="353"/>
    </row>
    <row r="94" spans="1:21" x14ac:dyDescent="0.25">
      <c r="A94" s="19" t="s">
        <v>20</v>
      </c>
      <c r="B94" s="20">
        <f>'3A_PK Arbeitnehmerbrutto'!C89</f>
        <v>0</v>
      </c>
      <c r="C94" s="20">
        <f>'3A_PK Arbeitnehmerbrutto'!D89</f>
        <v>0</v>
      </c>
      <c r="D94" s="24"/>
      <c r="E94" s="32" t="str">
        <f>'3B_PK Arbeitgeberbrutto'!J84</f>
        <v/>
      </c>
      <c r="F94" s="32" t="str">
        <f t="shared" si="7"/>
        <v/>
      </c>
      <c r="G94" s="36"/>
      <c r="H94" s="709"/>
      <c r="I94" s="27"/>
      <c r="J94" s="27"/>
      <c r="K94" s="98"/>
      <c r="L94" s="353"/>
      <c r="M94" s="99"/>
      <c r="N94" s="703" t="str">
        <f>IF('3B_PK Arbeitgeberbrutto'!J84="","",SUM('3B_PK Arbeitgeberbrutto'!N88*(D94+M94),'3C_Zusammenfassung PK'!M94*'3C_Zusammenfassung PK'!E94))</f>
        <v/>
      </c>
      <c r="O94" s="98"/>
      <c r="P94" s="353"/>
      <c r="Q94" s="675" t="str">
        <f t="shared" si="8"/>
        <v/>
      </c>
      <c r="R94" s="353"/>
      <c r="S94" s="353"/>
      <c r="T94" s="353"/>
      <c r="U94" s="353"/>
    </row>
    <row r="95" spans="1:21" x14ac:dyDescent="0.25">
      <c r="A95" s="37" t="s">
        <v>21</v>
      </c>
      <c r="B95" s="20">
        <f>'3A_PK Arbeitnehmerbrutto'!C90</f>
        <v>0</v>
      </c>
      <c r="C95" s="20">
        <f>'3A_PK Arbeitnehmerbrutto'!D90</f>
        <v>0</v>
      </c>
      <c r="D95" s="24"/>
      <c r="E95" s="32" t="str">
        <f>'3B_PK Arbeitgeberbrutto'!J85</f>
        <v/>
      </c>
      <c r="F95" s="32" t="str">
        <f t="shared" si="7"/>
        <v/>
      </c>
      <c r="G95" s="36"/>
      <c r="H95" s="21"/>
      <c r="I95" s="27"/>
      <c r="J95" s="716"/>
      <c r="K95" s="98"/>
      <c r="L95" s="353"/>
      <c r="M95" s="99"/>
      <c r="N95" s="703" t="str">
        <f>IF('3B_PK Arbeitgeberbrutto'!J85="","",SUM('3B_PK Arbeitgeberbrutto'!N89*(D95+M95),'3C_Zusammenfassung PK'!M95*'3C_Zusammenfassung PK'!E95))</f>
        <v/>
      </c>
      <c r="O95" s="98"/>
      <c r="P95" s="353"/>
      <c r="Q95" s="675" t="str">
        <f t="shared" si="8"/>
        <v/>
      </c>
      <c r="R95" s="353"/>
      <c r="S95" s="353"/>
      <c r="T95" s="353"/>
      <c r="U95" s="353"/>
    </row>
    <row r="96" spans="1:21" x14ac:dyDescent="0.25">
      <c r="A96" s="37" t="s">
        <v>22</v>
      </c>
      <c r="B96" s="20">
        <f>'3A_PK Arbeitnehmerbrutto'!C91</f>
        <v>0</v>
      </c>
      <c r="C96" s="20">
        <f>'3A_PK Arbeitnehmerbrutto'!D91</f>
        <v>0</v>
      </c>
      <c r="D96" s="24"/>
      <c r="E96" s="32" t="str">
        <f>'3B_PK Arbeitgeberbrutto'!J86</f>
        <v/>
      </c>
      <c r="F96" s="32" t="str">
        <f t="shared" si="7"/>
        <v/>
      </c>
      <c r="G96" s="36"/>
      <c r="H96" s="709"/>
      <c r="I96" s="27"/>
      <c r="J96" s="27"/>
      <c r="K96" s="98"/>
      <c r="L96" s="353"/>
      <c r="M96" s="99"/>
      <c r="N96" s="703" t="str">
        <f>IF('3B_PK Arbeitgeberbrutto'!J86="","",SUM('3B_PK Arbeitgeberbrutto'!N90*(D96+M96),'3C_Zusammenfassung PK'!M96*'3C_Zusammenfassung PK'!E96))</f>
        <v/>
      </c>
      <c r="O96" s="98"/>
      <c r="P96" s="353"/>
      <c r="Q96" s="675" t="str">
        <f>IF(F96="","",F96+N96)</f>
        <v/>
      </c>
      <c r="R96" s="353"/>
      <c r="S96" s="353"/>
      <c r="T96" s="353"/>
      <c r="U96" s="353"/>
    </row>
    <row r="97" spans="1:21" x14ac:dyDescent="0.25">
      <c r="A97" s="274"/>
      <c r="B97" s="290"/>
      <c r="C97" s="290"/>
      <c r="D97" s="706"/>
      <c r="E97" s="55"/>
      <c r="F97" s="56"/>
      <c r="G97" s="36"/>
      <c r="H97" s="709"/>
      <c r="I97" s="27"/>
      <c r="J97" s="27"/>
      <c r="K97" s="353"/>
      <c r="L97" s="353"/>
      <c r="M97" s="353"/>
      <c r="N97" s="353"/>
      <c r="O97" s="353"/>
      <c r="P97" s="353"/>
      <c r="Q97" s="353"/>
      <c r="R97" s="353"/>
      <c r="S97" s="353"/>
      <c r="T97" s="353"/>
      <c r="U97" s="353"/>
    </row>
    <row r="98" spans="1:21" x14ac:dyDescent="0.25">
      <c r="A98" s="36"/>
      <c r="B98" s="705"/>
      <c r="C98" s="705"/>
      <c r="D98" s="706"/>
      <c r="E98" s="55"/>
      <c r="F98" s="55"/>
      <c r="G98" s="55"/>
      <c r="H98" s="709"/>
      <c r="I98" s="27"/>
      <c r="J98" s="27"/>
      <c r="K98" s="353"/>
      <c r="L98" s="353"/>
      <c r="M98" s="353"/>
      <c r="N98" s="353"/>
      <c r="O98" s="353"/>
      <c r="P98" s="353"/>
      <c r="Q98" s="353"/>
      <c r="R98" s="353"/>
      <c r="S98" s="353"/>
      <c r="T98" s="353"/>
      <c r="U98" s="353"/>
    </row>
    <row r="99" spans="1:21" x14ac:dyDescent="0.25">
      <c r="A99" s="41" t="s">
        <v>240</v>
      </c>
      <c r="B99" s="694"/>
      <c r="C99" s="694"/>
      <c r="D99" s="713"/>
      <c r="E99" s="55"/>
      <c r="F99" s="55"/>
      <c r="G99" s="697">
        <f>SUM(F100:F112)</f>
        <v>0</v>
      </c>
      <c r="H99" s="714"/>
      <c r="I99" s="698"/>
      <c r="J99" s="711"/>
      <c r="K99" s="353"/>
      <c r="L99" s="353"/>
      <c r="M99" s="353"/>
      <c r="N99" s="674">
        <f>SUM(N100:N112)</f>
        <v>0</v>
      </c>
      <c r="O99" s="353"/>
      <c r="P99" s="353"/>
      <c r="Q99" s="674">
        <f>G99+N99</f>
        <v>0</v>
      </c>
      <c r="R99" s="353"/>
      <c r="S99" s="353"/>
      <c r="T99" s="353"/>
      <c r="U99" s="353"/>
    </row>
    <row r="100" spans="1:21" x14ac:dyDescent="0.25">
      <c r="A100" s="19" t="str">
        <f>IF('3A_PK Arbeitnehmerbrutto'!A94="","",'3A_PK Arbeitnehmerbrutto'!A94)</f>
        <v/>
      </c>
      <c r="B100" s="83">
        <f>'3A_PK Arbeitnehmerbrutto'!C94</f>
        <v>0</v>
      </c>
      <c r="C100" s="83">
        <f>'3A_PK Arbeitnehmerbrutto'!D94</f>
        <v>0</v>
      </c>
      <c r="D100" s="715"/>
      <c r="E100" s="32" t="str">
        <f>'3B_PK Arbeitgeberbrutto'!J89</f>
        <v/>
      </c>
      <c r="F100" s="32" t="str">
        <f t="shared" ref="F100:F112" si="9">IF(E100="","",D100*E100)</f>
        <v/>
      </c>
      <c r="G100" s="53"/>
      <c r="H100" s="709"/>
      <c r="I100" s="27"/>
      <c r="J100" s="27"/>
      <c r="K100" s="701"/>
      <c r="L100" s="353"/>
      <c r="M100" s="702"/>
      <c r="N100" s="703" t="str">
        <f>IF('3B_PK Arbeitgeberbrutto'!J89="","",SUM('3B_PK Arbeitgeberbrutto'!N98*(D100+M100),'3C_Zusammenfassung PK'!M100*'3C_Zusammenfassung PK'!E100))</f>
        <v/>
      </c>
      <c r="O100" s="701"/>
      <c r="P100" s="353"/>
      <c r="Q100" s="675" t="str">
        <f t="shared" ref="Q100:Q112" si="10">IF(F100="","",F100+N100)</f>
        <v/>
      </c>
      <c r="R100" s="353"/>
      <c r="S100" s="353"/>
      <c r="T100" s="353"/>
      <c r="U100" s="353"/>
    </row>
    <row r="101" spans="1:21" x14ac:dyDescent="0.25">
      <c r="A101" s="19" t="str">
        <f>IF('3A_PK Arbeitnehmerbrutto'!A95="","",'3A_PK Arbeitnehmerbrutto'!A95)</f>
        <v/>
      </c>
      <c r="B101" s="83">
        <f>'3A_PK Arbeitnehmerbrutto'!C95</f>
        <v>0</v>
      </c>
      <c r="C101" s="83">
        <f>'3A_PK Arbeitnehmerbrutto'!D95</f>
        <v>0</v>
      </c>
      <c r="D101" s="715"/>
      <c r="E101" s="32" t="str">
        <f>'3B_PK Arbeitgeberbrutto'!J90</f>
        <v/>
      </c>
      <c r="F101" s="32" t="str">
        <f t="shared" si="9"/>
        <v/>
      </c>
      <c r="G101" s="53"/>
      <c r="H101" s="709"/>
      <c r="I101" s="27"/>
      <c r="J101" s="27"/>
      <c r="K101" s="701"/>
      <c r="L101" s="353"/>
      <c r="M101" s="702"/>
      <c r="N101" s="703" t="str">
        <f>IF('3B_PK Arbeitgeberbrutto'!J90="","",SUM('3B_PK Arbeitgeberbrutto'!N99*(D101+M101),'3C_Zusammenfassung PK'!M101*'3C_Zusammenfassung PK'!E101))</f>
        <v/>
      </c>
      <c r="O101" s="701"/>
      <c r="P101" s="353"/>
      <c r="Q101" s="675" t="str">
        <f t="shared" si="10"/>
        <v/>
      </c>
      <c r="R101" s="353"/>
      <c r="S101" s="353"/>
      <c r="T101" s="353"/>
      <c r="U101" s="353"/>
    </row>
    <row r="102" spans="1:21" x14ac:dyDescent="0.25">
      <c r="A102" s="19" t="str">
        <f>IF('3A_PK Arbeitnehmerbrutto'!A96="","",'3A_PK Arbeitnehmerbrutto'!A96)</f>
        <v/>
      </c>
      <c r="B102" s="83">
        <f>'3A_PK Arbeitnehmerbrutto'!C96</f>
        <v>0</v>
      </c>
      <c r="C102" s="83">
        <f>'3A_PK Arbeitnehmerbrutto'!D96</f>
        <v>0</v>
      </c>
      <c r="D102" s="715"/>
      <c r="E102" s="32" t="str">
        <f>'3B_PK Arbeitgeberbrutto'!J91</f>
        <v/>
      </c>
      <c r="F102" s="32" t="str">
        <f t="shared" si="9"/>
        <v/>
      </c>
      <c r="G102" s="53"/>
      <c r="H102" s="709"/>
      <c r="I102" s="27"/>
      <c r="J102" s="27"/>
      <c r="K102" s="701"/>
      <c r="L102" s="353"/>
      <c r="M102" s="702"/>
      <c r="N102" s="703" t="str">
        <f>IF('3B_PK Arbeitgeberbrutto'!J91="","",SUM('3B_PK Arbeitgeberbrutto'!N100*(D102+M102),'3C_Zusammenfassung PK'!M102*'3C_Zusammenfassung PK'!E102))</f>
        <v/>
      </c>
      <c r="O102" s="701"/>
      <c r="P102" s="353"/>
      <c r="Q102" s="675" t="str">
        <f t="shared" si="10"/>
        <v/>
      </c>
      <c r="R102" s="353"/>
      <c r="S102" s="353"/>
      <c r="T102" s="353"/>
      <c r="U102" s="353"/>
    </row>
    <row r="103" spans="1:21" x14ac:dyDescent="0.25">
      <c r="A103" s="19" t="str">
        <f>IF('3A_PK Arbeitnehmerbrutto'!A97="","",'3A_PK Arbeitnehmerbrutto'!A97)</f>
        <v/>
      </c>
      <c r="B103" s="83">
        <f>'3A_PK Arbeitnehmerbrutto'!C97</f>
        <v>0</v>
      </c>
      <c r="C103" s="83">
        <f>'3A_PK Arbeitnehmerbrutto'!D97</f>
        <v>0</v>
      </c>
      <c r="D103" s="715"/>
      <c r="E103" s="32" t="str">
        <f>'3B_PK Arbeitgeberbrutto'!J92</f>
        <v/>
      </c>
      <c r="F103" s="32" t="str">
        <f t="shared" si="9"/>
        <v/>
      </c>
      <c r="G103" s="53"/>
      <c r="H103" s="709"/>
      <c r="I103" s="27"/>
      <c r="J103" s="27"/>
      <c r="K103" s="701"/>
      <c r="L103" s="353"/>
      <c r="M103" s="702"/>
      <c r="N103" s="703" t="str">
        <f>IF('3B_PK Arbeitgeberbrutto'!J92="","",SUM('3B_PK Arbeitgeberbrutto'!N101*(D103+M103),'3C_Zusammenfassung PK'!M103*'3C_Zusammenfassung PK'!E103))</f>
        <v/>
      </c>
      <c r="O103" s="701"/>
      <c r="P103" s="353"/>
      <c r="Q103" s="675" t="str">
        <f t="shared" si="10"/>
        <v/>
      </c>
      <c r="R103" s="353"/>
      <c r="S103" s="353"/>
      <c r="T103" s="353"/>
      <c r="U103" s="353"/>
    </row>
    <row r="104" spans="1:21" x14ac:dyDescent="0.25">
      <c r="A104" s="19" t="str">
        <f>IF('3A_PK Arbeitnehmerbrutto'!A98="","",'3A_PK Arbeitnehmerbrutto'!A98)</f>
        <v/>
      </c>
      <c r="B104" s="83">
        <f>'3A_PK Arbeitnehmerbrutto'!C98</f>
        <v>0</v>
      </c>
      <c r="C104" s="83">
        <f>'3A_PK Arbeitnehmerbrutto'!D98</f>
        <v>0</v>
      </c>
      <c r="D104" s="715"/>
      <c r="E104" s="32" t="str">
        <f>'3B_PK Arbeitgeberbrutto'!J93</f>
        <v/>
      </c>
      <c r="F104" s="32" t="str">
        <f t="shared" si="9"/>
        <v/>
      </c>
      <c r="G104" s="53"/>
      <c r="H104" s="709"/>
      <c r="I104" s="27"/>
      <c r="J104" s="27"/>
      <c r="K104" s="701"/>
      <c r="L104" s="353"/>
      <c r="M104" s="702"/>
      <c r="N104" s="703" t="str">
        <f>IF('3B_PK Arbeitgeberbrutto'!J93="","",SUM('3B_PK Arbeitgeberbrutto'!N102*(D104+M104),'3C_Zusammenfassung PK'!M104*'3C_Zusammenfassung PK'!E104))</f>
        <v/>
      </c>
      <c r="O104" s="701"/>
      <c r="P104" s="353"/>
      <c r="Q104" s="675" t="str">
        <f t="shared" si="10"/>
        <v/>
      </c>
      <c r="R104" s="353"/>
      <c r="S104" s="353"/>
      <c r="T104" s="353"/>
      <c r="U104" s="353"/>
    </row>
    <row r="105" spans="1:21" x14ac:dyDescent="0.25">
      <c r="A105" s="19" t="str">
        <f>IF('3A_PK Arbeitnehmerbrutto'!A99="","",'3A_PK Arbeitnehmerbrutto'!A99)</f>
        <v/>
      </c>
      <c r="B105" s="83">
        <f>'3A_PK Arbeitnehmerbrutto'!C99</f>
        <v>0</v>
      </c>
      <c r="C105" s="83">
        <f>'3A_PK Arbeitnehmerbrutto'!D99</f>
        <v>0</v>
      </c>
      <c r="D105" s="715"/>
      <c r="E105" s="32" t="str">
        <f>'3B_PK Arbeitgeberbrutto'!J94</f>
        <v/>
      </c>
      <c r="F105" s="32" t="str">
        <f t="shared" si="9"/>
        <v/>
      </c>
      <c r="G105" s="53"/>
      <c r="H105" s="709"/>
      <c r="I105" s="27"/>
      <c r="J105" s="27"/>
      <c r="K105" s="701"/>
      <c r="L105" s="353"/>
      <c r="M105" s="702"/>
      <c r="N105" s="703" t="str">
        <f>IF('3B_PK Arbeitgeberbrutto'!J94="","",SUM('3B_PK Arbeitgeberbrutto'!N103*(D105+M105),'3C_Zusammenfassung PK'!M105*'3C_Zusammenfassung PK'!E105))</f>
        <v/>
      </c>
      <c r="O105" s="701"/>
      <c r="P105" s="353"/>
      <c r="Q105" s="675" t="str">
        <f t="shared" si="10"/>
        <v/>
      </c>
      <c r="R105" s="353"/>
      <c r="S105" s="353"/>
      <c r="T105" s="353"/>
      <c r="U105" s="353"/>
    </row>
    <row r="106" spans="1:21" x14ac:dyDescent="0.25">
      <c r="A106" s="19" t="str">
        <f>IF('3A_PK Arbeitnehmerbrutto'!A100="","",'3A_PK Arbeitnehmerbrutto'!A100)</f>
        <v/>
      </c>
      <c r="B106" s="83">
        <f>'3A_PK Arbeitnehmerbrutto'!C100</f>
        <v>0</v>
      </c>
      <c r="C106" s="83">
        <f>'3A_PK Arbeitnehmerbrutto'!D100</f>
        <v>0</v>
      </c>
      <c r="D106" s="715"/>
      <c r="E106" s="32" t="str">
        <f>'3B_PK Arbeitgeberbrutto'!J95</f>
        <v/>
      </c>
      <c r="F106" s="32" t="str">
        <f t="shared" si="9"/>
        <v/>
      </c>
      <c r="G106" s="53"/>
      <c r="H106" s="709"/>
      <c r="I106" s="27"/>
      <c r="J106" s="27"/>
      <c r="K106" s="701"/>
      <c r="L106" s="353"/>
      <c r="M106" s="702"/>
      <c r="N106" s="703" t="str">
        <f>IF('3B_PK Arbeitgeberbrutto'!J95="","",SUM('3B_PK Arbeitgeberbrutto'!N104*(D106+M106),'3C_Zusammenfassung PK'!M106*'3C_Zusammenfassung PK'!E106))</f>
        <v/>
      </c>
      <c r="O106" s="701"/>
      <c r="P106" s="353"/>
      <c r="Q106" s="675" t="str">
        <f t="shared" si="10"/>
        <v/>
      </c>
      <c r="R106" s="353"/>
      <c r="S106" s="353"/>
      <c r="T106" s="353"/>
      <c r="U106" s="353"/>
    </row>
    <row r="107" spans="1:21" x14ac:dyDescent="0.25">
      <c r="A107" s="19" t="str">
        <f>IF('3A_PK Arbeitnehmerbrutto'!A101="","",'3A_PK Arbeitnehmerbrutto'!A101)</f>
        <v/>
      </c>
      <c r="B107" s="83">
        <f>'3A_PK Arbeitnehmerbrutto'!C101</f>
        <v>0</v>
      </c>
      <c r="C107" s="83">
        <f>'3A_PK Arbeitnehmerbrutto'!D101</f>
        <v>0</v>
      </c>
      <c r="D107" s="715"/>
      <c r="E107" s="32" t="str">
        <f>'3B_PK Arbeitgeberbrutto'!J96</f>
        <v/>
      </c>
      <c r="F107" s="32" t="str">
        <f t="shared" si="9"/>
        <v/>
      </c>
      <c r="G107" s="53"/>
      <c r="H107" s="709"/>
      <c r="I107" s="27"/>
      <c r="J107" s="27"/>
      <c r="K107" s="701"/>
      <c r="L107" s="353"/>
      <c r="M107" s="702"/>
      <c r="N107" s="703" t="str">
        <f>IF('3B_PK Arbeitgeberbrutto'!J96="","",SUM('3B_PK Arbeitgeberbrutto'!N105*(D107+M107),'3C_Zusammenfassung PK'!M107*'3C_Zusammenfassung PK'!E107))</f>
        <v/>
      </c>
      <c r="O107" s="701"/>
      <c r="P107" s="353"/>
      <c r="Q107" s="675" t="str">
        <f t="shared" si="10"/>
        <v/>
      </c>
      <c r="R107" s="353"/>
      <c r="S107" s="353"/>
      <c r="T107" s="353"/>
      <c r="U107" s="353"/>
    </row>
    <row r="108" spans="1:21" x14ac:dyDescent="0.25">
      <c r="A108" s="19" t="str">
        <f>IF('3A_PK Arbeitnehmerbrutto'!A102="","",'3A_PK Arbeitnehmerbrutto'!A102)</f>
        <v/>
      </c>
      <c r="B108" s="83">
        <f>'3A_PK Arbeitnehmerbrutto'!C102</f>
        <v>0</v>
      </c>
      <c r="C108" s="83">
        <f>'3A_PK Arbeitnehmerbrutto'!D102</f>
        <v>0</v>
      </c>
      <c r="D108" s="715"/>
      <c r="E108" s="32" t="str">
        <f>'3B_PK Arbeitgeberbrutto'!J97</f>
        <v/>
      </c>
      <c r="F108" s="32" t="str">
        <f t="shared" si="9"/>
        <v/>
      </c>
      <c r="G108" s="53"/>
      <c r="H108" s="709"/>
      <c r="I108" s="27"/>
      <c r="J108" s="27"/>
      <c r="K108" s="701"/>
      <c r="L108" s="353"/>
      <c r="M108" s="702"/>
      <c r="N108" s="703" t="str">
        <f>IF('3B_PK Arbeitgeberbrutto'!J97="","",SUM('3B_PK Arbeitgeberbrutto'!N106*(D108+M108),'3C_Zusammenfassung PK'!M108*'3C_Zusammenfassung PK'!E108))</f>
        <v/>
      </c>
      <c r="O108" s="701"/>
      <c r="P108" s="353"/>
      <c r="Q108" s="675" t="str">
        <f t="shared" si="10"/>
        <v/>
      </c>
      <c r="R108" s="353"/>
      <c r="S108" s="353"/>
      <c r="T108" s="353"/>
      <c r="U108" s="353"/>
    </row>
    <row r="109" spans="1:21" x14ac:dyDescent="0.25">
      <c r="A109" s="19" t="s">
        <v>69</v>
      </c>
      <c r="B109" s="83">
        <f>'3A_PK Arbeitnehmerbrutto'!C103</f>
        <v>0</v>
      </c>
      <c r="C109" s="83">
        <f>'3A_PK Arbeitnehmerbrutto'!D103</f>
        <v>0</v>
      </c>
      <c r="D109" s="699"/>
      <c r="E109" s="32" t="str">
        <f>'3B_PK Arbeitgeberbrutto'!J98</f>
        <v/>
      </c>
      <c r="F109" s="32" t="str">
        <f t="shared" si="9"/>
        <v/>
      </c>
      <c r="G109" s="36"/>
      <c r="H109" s="709"/>
      <c r="I109" s="27"/>
      <c r="J109" s="27"/>
      <c r="K109" s="701"/>
      <c r="L109" s="353"/>
      <c r="M109" s="702"/>
      <c r="N109" s="703" t="str">
        <f>IF('3B_PK Arbeitgeberbrutto'!J98="","",SUM('3B_PK Arbeitgeberbrutto'!N103*(D109+M109),'3C_Zusammenfassung PK'!M109*'3C_Zusammenfassung PK'!E109))</f>
        <v/>
      </c>
      <c r="O109" s="701"/>
      <c r="P109" s="353"/>
      <c r="Q109" s="675" t="str">
        <f t="shared" si="10"/>
        <v/>
      </c>
      <c r="R109" s="353"/>
      <c r="S109" s="353"/>
      <c r="T109" s="353"/>
      <c r="U109" s="353"/>
    </row>
    <row r="110" spans="1:21" x14ac:dyDescent="0.25">
      <c r="A110" s="19" t="s">
        <v>21</v>
      </c>
      <c r="B110" s="83">
        <f>'3A_PK Arbeitnehmerbrutto'!C104</f>
        <v>0</v>
      </c>
      <c r="C110" s="83">
        <f>'3A_PK Arbeitnehmerbrutto'!D104</f>
        <v>0</v>
      </c>
      <c r="D110" s="699"/>
      <c r="E110" s="32" t="str">
        <f>'3B_PK Arbeitgeberbrutto'!J99</f>
        <v/>
      </c>
      <c r="F110" s="32" t="str">
        <f t="shared" si="9"/>
        <v/>
      </c>
      <c r="G110" s="36"/>
      <c r="H110" s="709"/>
      <c r="I110" s="27"/>
      <c r="J110" s="27"/>
      <c r="K110" s="701"/>
      <c r="L110" s="353"/>
      <c r="M110" s="702"/>
      <c r="N110" s="703" t="str">
        <f>IF('3B_PK Arbeitgeberbrutto'!J99="","",SUM('3B_PK Arbeitgeberbrutto'!N104*(D110+M110),'3C_Zusammenfassung PK'!M110*'3C_Zusammenfassung PK'!E110))</f>
        <v/>
      </c>
      <c r="O110" s="701"/>
      <c r="P110" s="353"/>
      <c r="Q110" s="675" t="str">
        <f t="shared" si="10"/>
        <v/>
      </c>
      <c r="R110" s="353"/>
      <c r="S110" s="353"/>
      <c r="T110" s="353"/>
      <c r="U110" s="353"/>
    </row>
    <row r="111" spans="1:21" x14ac:dyDescent="0.25">
      <c r="A111" s="37" t="s">
        <v>20</v>
      </c>
      <c r="B111" s="83">
        <f>'3A_PK Arbeitnehmerbrutto'!C105</f>
        <v>0</v>
      </c>
      <c r="C111" s="83">
        <f>'3A_PK Arbeitnehmerbrutto'!D105</f>
        <v>0</v>
      </c>
      <c r="D111" s="699"/>
      <c r="E111" s="32" t="str">
        <f>'3B_PK Arbeitgeberbrutto'!J100</f>
        <v/>
      </c>
      <c r="F111" s="32" t="str">
        <f t="shared" si="9"/>
        <v/>
      </c>
      <c r="G111" s="36"/>
      <c r="H111" s="709"/>
      <c r="I111" s="27"/>
      <c r="J111" s="27"/>
      <c r="K111" s="701"/>
      <c r="L111" s="353"/>
      <c r="M111" s="702"/>
      <c r="N111" s="703" t="str">
        <f>IF('3B_PK Arbeitgeberbrutto'!J100="","",SUM('3B_PK Arbeitgeberbrutto'!N105*(D111+M111),'3C_Zusammenfassung PK'!M111*'3C_Zusammenfassung PK'!E111))</f>
        <v/>
      </c>
      <c r="O111" s="701"/>
      <c r="P111" s="353"/>
      <c r="Q111" s="675" t="str">
        <f t="shared" si="10"/>
        <v/>
      </c>
      <c r="R111" s="353"/>
      <c r="S111" s="353"/>
      <c r="T111" s="353"/>
      <c r="U111" s="353"/>
    </row>
    <row r="112" spans="1:21" x14ac:dyDescent="0.25">
      <c r="A112" s="37" t="s">
        <v>22</v>
      </c>
      <c r="B112" s="83">
        <f>'3A_PK Arbeitnehmerbrutto'!C106</f>
        <v>0</v>
      </c>
      <c r="C112" s="83">
        <f>'3A_PK Arbeitnehmerbrutto'!D106</f>
        <v>0</v>
      </c>
      <c r="D112" s="699"/>
      <c r="E112" s="32" t="str">
        <f>'3B_PK Arbeitgeberbrutto'!J101</f>
        <v/>
      </c>
      <c r="F112" s="32" t="str">
        <f t="shared" si="9"/>
        <v/>
      </c>
      <c r="G112" s="36"/>
      <c r="H112" s="709"/>
      <c r="I112" s="27"/>
      <c r="J112" s="27"/>
      <c r="K112" s="701"/>
      <c r="L112" s="353"/>
      <c r="M112" s="702"/>
      <c r="N112" s="703" t="str">
        <f>IF('3B_PK Arbeitgeberbrutto'!J101="","",SUM('3B_PK Arbeitgeberbrutto'!N106*(D112+M112),'3C_Zusammenfassung PK'!M112*'3C_Zusammenfassung PK'!E112))</f>
        <v/>
      </c>
      <c r="O112" s="701"/>
      <c r="P112" s="353"/>
      <c r="Q112" s="675" t="str">
        <f t="shared" si="10"/>
        <v/>
      </c>
      <c r="R112" s="353"/>
      <c r="S112" s="353"/>
      <c r="T112" s="353"/>
      <c r="U112" s="353"/>
    </row>
    <row r="113" spans="1:21" ht="14.4" thickBot="1" x14ac:dyDescent="0.3">
      <c r="A113" s="353"/>
      <c r="B113" s="690"/>
      <c r="C113" s="690"/>
      <c r="D113" s="706"/>
      <c r="E113" s="704"/>
      <c r="F113" s="704"/>
      <c r="G113" s="353"/>
      <c r="H113" s="353"/>
      <c r="I113" s="286"/>
      <c r="J113" s="353"/>
      <c r="K113" s="353"/>
      <c r="L113" s="353"/>
      <c r="M113" s="353"/>
      <c r="N113" s="353"/>
      <c r="O113" s="353"/>
      <c r="P113" s="353"/>
      <c r="Q113" s="353"/>
      <c r="R113" s="353"/>
      <c r="S113" s="353"/>
      <c r="T113" s="353"/>
      <c r="U113" s="353"/>
    </row>
    <row r="114" spans="1:21" ht="14.4" thickBot="1" x14ac:dyDescent="0.3">
      <c r="A114" s="717" t="s">
        <v>334</v>
      </c>
      <c r="B114" s="718"/>
      <c r="C114" s="718"/>
      <c r="D114" s="719"/>
      <c r="E114" s="720"/>
      <c r="F114" s="720"/>
      <c r="G114" s="720">
        <f>SUM(G11:G112)</f>
        <v>0</v>
      </c>
      <c r="H114" s="721"/>
      <c r="I114" s="722"/>
      <c r="J114" s="723"/>
      <c r="K114" s="722"/>
      <c r="L114" s="722"/>
      <c r="M114" s="722"/>
      <c r="N114" s="720">
        <f>SUM(N12,N47,N64,N83,N99)</f>
        <v>0</v>
      </c>
      <c r="O114" s="722"/>
      <c r="P114" s="722"/>
      <c r="Q114" s="724">
        <f>G114+N114</f>
        <v>0</v>
      </c>
      <c r="R114" s="353"/>
      <c r="S114" s="353"/>
      <c r="T114" s="353"/>
      <c r="U114" s="353"/>
    </row>
  </sheetData>
  <sheetProtection algorithmName="SHA-512" hashValue="BmJSu/0oOzqrTvUlv5Z5s69V7Cs9GZQwzqTPQkZ4bytW5uMxnQ54u4g05Jl9vX8j5g4+07NwUIS5eYaxaLkvrA==" saltValue="3C8jixLsbJJBIgLgYBlKLw==" spinCount="100000" sheet="1" objects="1" scenarios="1"/>
  <mergeCells count="25">
    <mergeCell ref="Q9:Q10"/>
    <mergeCell ref="B1:C1"/>
    <mergeCell ref="I9:I10"/>
    <mergeCell ref="K9:K10"/>
    <mergeCell ref="F9:F10"/>
    <mergeCell ref="G9:G10"/>
    <mergeCell ref="H9:H10"/>
    <mergeCell ref="A2:O2"/>
    <mergeCell ref="B9:B10"/>
    <mergeCell ref="C9:C10"/>
    <mergeCell ref="A5:C5"/>
    <mergeCell ref="A6:C6"/>
    <mergeCell ref="A7:C7"/>
    <mergeCell ref="F5:G5"/>
    <mergeCell ref="F6:G6"/>
    <mergeCell ref="A47:C47"/>
    <mergeCell ref="A9:A10"/>
    <mergeCell ref="D9:D10"/>
    <mergeCell ref="E9:E10"/>
    <mergeCell ref="M5:N5"/>
    <mergeCell ref="M8:O8"/>
    <mergeCell ref="M9:M10"/>
    <mergeCell ref="N9:N10"/>
    <mergeCell ref="O9:O10"/>
    <mergeCell ref="M6:N6"/>
  </mergeCells>
  <pageMargins left="0.70866141732283472" right="0.70866141732283472" top="0.78740157480314965" bottom="0.78740157480314965" header="0.31496062992125984" footer="0.31496062992125984"/>
  <pageSetup paperSize="9" scale="43" fitToHeight="2" orientation="landscape" horizontalDpi="0" verticalDpi="0" r:id="rId1"/>
  <headerFooter>
    <oddHeader>&amp;LKalkulation WfbM / ALA_3C_Kalkulation Personalkosten_Zusammenfassung</oddHeader>
  </headerFooter>
  <rowBreaks count="1" manualBreakCount="1">
    <brk id="63"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
  <dimension ref="A1:N112"/>
  <sheetViews>
    <sheetView zoomScale="80" zoomScaleNormal="80" workbookViewId="0">
      <pane ySplit="14" topLeftCell="A15" activePane="bottomLeft" state="frozen"/>
      <selection pane="bottomLeft" activeCell="K112" activeCellId="36" sqref="E16:E22 C17:D22 B21:B22 E24:E33 C25:D33 B32:B33 E35 C36:E45 B44:B45 C48:E52 E47 B51:B52 C55:E57 E54 B56:B57 C60:E70 E59 B69:B70 C73:E82 E72 B81:B82 B85:E85 E84 H85 I85 C89:E98 D88:E88 E87 D99:E99 B100:E101 E103:E108 C104:D108 B107:B108 E110:E112 B111:D112 H111:I112 K4:N112"/>
    </sheetView>
  </sheetViews>
  <sheetFormatPr baseColWidth="10" defaultColWidth="11.5546875" defaultRowHeight="13.8" x14ac:dyDescent="0.25"/>
  <cols>
    <col min="1" max="1" width="6" style="113" customWidth="1"/>
    <col min="2" max="2" width="50.33203125" style="113" customWidth="1"/>
    <col min="3" max="3" width="22.109375" style="111" customWidth="1"/>
    <col min="4" max="4" width="18.33203125" style="111" customWidth="1"/>
    <col min="5" max="5" width="24.77734375" style="111" customWidth="1"/>
    <col min="6" max="6" width="18.88671875" style="111" bestFit="1" customWidth="1"/>
    <col min="7" max="7" width="10.5546875" style="114" customWidth="1"/>
    <col min="8" max="8" width="15.44140625" style="114" customWidth="1"/>
    <col min="9" max="9" width="10.5546875" style="114" customWidth="1"/>
    <col min="10" max="14" width="11.5546875" style="111"/>
    <col min="15" max="16384" width="11.5546875" style="113"/>
  </cols>
  <sheetData>
    <row r="1" spans="1:14" ht="11.4" customHeight="1" thickBot="1" x14ac:dyDescent="0.3">
      <c r="B1" s="112" t="str">
        <f>'1_Stammdatenblatt'!A1</f>
        <v xml:space="preserve">Version vom </v>
      </c>
      <c r="C1" s="129">
        <f>'1_Stammdatenblatt'!B1</f>
        <v>45231</v>
      </c>
      <c r="D1" s="113"/>
      <c r="E1" s="113"/>
      <c r="F1" s="113"/>
      <c r="J1" s="113"/>
      <c r="K1" s="113"/>
      <c r="L1" s="113"/>
      <c r="M1" s="113"/>
      <c r="N1" s="113"/>
    </row>
    <row r="2" spans="1:14" ht="21.6" customHeight="1" thickBot="1" x14ac:dyDescent="0.3">
      <c r="A2" s="1034" t="s">
        <v>201</v>
      </c>
      <c r="B2" s="1035"/>
      <c r="C2" s="1035"/>
      <c r="D2" s="1035"/>
      <c r="E2" s="1035"/>
      <c r="F2" s="1035"/>
      <c r="G2" s="1035"/>
      <c r="H2" s="1035"/>
      <c r="I2" s="1036"/>
      <c r="J2" s="113"/>
      <c r="K2" s="1025" t="s">
        <v>122</v>
      </c>
      <c r="L2" s="1026"/>
      <c r="M2" s="1026"/>
      <c r="N2" s="1027"/>
    </row>
    <row r="3" spans="1:14" ht="14.4" thickBot="1" x14ac:dyDescent="0.3">
      <c r="A3" s="1021" t="s">
        <v>57</v>
      </c>
      <c r="B3" s="1022"/>
      <c r="C3" s="1037">
        <f>'1_Stammdatenblatt'!B8</f>
        <v>0</v>
      </c>
      <c r="D3" s="1038"/>
      <c r="E3" s="1038"/>
      <c r="F3" s="1038"/>
      <c r="G3" s="1038"/>
      <c r="H3" s="1038"/>
      <c r="I3" s="1039"/>
      <c r="J3" s="113"/>
      <c r="K3" s="1028"/>
      <c r="L3" s="1029"/>
      <c r="M3" s="1029"/>
      <c r="N3" s="1030"/>
    </row>
    <row r="4" spans="1:14" ht="14.4" thickBot="1" x14ac:dyDescent="0.3">
      <c r="A4" s="1021" t="s">
        <v>1</v>
      </c>
      <c r="B4" s="1022"/>
      <c r="C4" s="1037">
        <f>'1_Stammdatenblatt'!B7</f>
        <v>0</v>
      </c>
      <c r="D4" s="1038"/>
      <c r="E4" s="1038"/>
      <c r="F4" s="1038"/>
      <c r="G4" s="1038"/>
      <c r="H4" s="1038"/>
      <c r="I4" s="1039"/>
      <c r="J4" s="113"/>
      <c r="K4" s="762"/>
      <c r="L4" s="763"/>
      <c r="M4" s="763"/>
      <c r="N4" s="764"/>
    </row>
    <row r="5" spans="1:14" ht="14.4" thickBot="1" x14ac:dyDescent="0.3">
      <c r="A5" s="1023" t="s">
        <v>11</v>
      </c>
      <c r="B5" s="1024"/>
      <c r="C5" s="115">
        <f>'1_Stammdatenblatt'!B19</f>
        <v>45292</v>
      </c>
      <c r="D5" s="116" t="s">
        <v>41</v>
      </c>
      <c r="E5" s="117">
        <f>'1_Stammdatenblatt'!D19</f>
        <v>45657</v>
      </c>
      <c r="F5" s="1031"/>
      <c r="G5" s="1032"/>
      <c r="H5" s="1032"/>
      <c r="I5" s="1033"/>
      <c r="J5" s="113"/>
      <c r="K5" s="762"/>
      <c r="L5" s="763"/>
      <c r="M5" s="763"/>
      <c r="N5" s="764"/>
    </row>
    <row r="6" spans="1:14" ht="5.4" customHeight="1" thickBot="1" x14ac:dyDescent="0.3">
      <c r="A6" s="118"/>
      <c r="B6" s="119"/>
      <c r="C6" s="120"/>
      <c r="D6" s="114"/>
      <c r="E6" s="114"/>
      <c r="F6" s="121"/>
      <c r="G6" s="121"/>
      <c r="H6" s="121"/>
      <c r="I6" s="122"/>
      <c r="J6" s="113"/>
      <c r="K6" s="762"/>
      <c r="L6" s="763"/>
      <c r="M6" s="763"/>
      <c r="N6" s="764"/>
    </row>
    <row r="7" spans="1:14" ht="14.4" thickBot="1" x14ac:dyDescent="0.3">
      <c r="A7" s="1018" t="s">
        <v>62</v>
      </c>
      <c r="B7" s="1019"/>
      <c r="C7" s="1019"/>
      <c r="D7" s="1020"/>
      <c r="E7" s="123"/>
      <c r="F7" s="114"/>
      <c r="I7" s="124"/>
      <c r="J7" s="113"/>
      <c r="K7" s="762"/>
      <c r="L7" s="763"/>
      <c r="M7" s="763"/>
      <c r="N7" s="764"/>
    </row>
    <row r="8" spans="1:14" ht="14.4" thickBot="1" x14ac:dyDescent="0.3">
      <c r="A8" s="996" t="s">
        <v>63</v>
      </c>
      <c r="B8" s="997"/>
      <c r="C8" s="131" t="s">
        <v>64</v>
      </c>
      <c r="D8" s="132" t="s">
        <v>66</v>
      </c>
      <c r="E8" s="125"/>
      <c r="F8" s="102"/>
      <c r="I8" s="124"/>
      <c r="J8" s="113"/>
      <c r="K8" s="762"/>
      <c r="L8" s="763"/>
      <c r="M8" s="763"/>
      <c r="N8" s="764"/>
    </row>
    <row r="9" spans="1:14" ht="14.4" thickBot="1" x14ac:dyDescent="0.3">
      <c r="A9" s="996" t="s">
        <v>12</v>
      </c>
      <c r="B9" s="997"/>
      <c r="C9" s="133">
        <f>'2_IST-Vergütung'!F160</f>
        <v>0</v>
      </c>
      <c r="D9" s="134" t="e">
        <f>C9/C11</f>
        <v>#DIV/0!</v>
      </c>
      <c r="E9" s="81"/>
      <c r="F9" s="114"/>
      <c r="I9" s="124"/>
      <c r="J9" s="79"/>
      <c r="K9" s="762"/>
      <c r="L9" s="763"/>
      <c r="M9" s="763"/>
      <c r="N9" s="764"/>
    </row>
    <row r="10" spans="1:14" ht="14.4" thickBot="1" x14ac:dyDescent="0.3">
      <c r="A10" s="996" t="s">
        <v>51</v>
      </c>
      <c r="B10" s="997"/>
      <c r="C10" s="133">
        <f>'2_IST-Vergütung'!G160</f>
        <v>0</v>
      </c>
      <c r="D10" s="134" t="e">
        <f>C10/C11</f>
        <v>#DIV/0!</v>
      </c>
      <c r="E10" s="81"/>
      <c r="F10" s="114"/>
      <c r="I10" s="124"/>
      <c r="J10" s="79"/>
      <c r="K10" s="762"/>
      <c r="L10" s="763"/>
      <c r="M10" s="763"/>
      <c r="N10" s="764"/>
    </row>
    <row r="11" spans="1:14" ht="14.4" thickBot="1" x14ac:dyDescent="0.3">
      <c r="A11" s="998" t="s">
        <v>65</v>
      </c>
      <c r="B11" s="999"/>
      <c r="C11" s="135">
        <f>SUM(C9:C10)</f>
        <v>0</v>
      </c>
      <c r="D11" s="136" t="e">
        <f>SUM(D9:D10)</f>
        <v>#DIV/0!</v>
      </c>
      <c r="E11" s="82"/>
      <c r="F11" s="114"/>
      <c r="I11" s="124"/>
      <c r="J11" s="113"/>
      <c r="K11" s="762"/>
      <c r="L11" s="763"/>
      <c r="M11" s="763"/>
      <c r="N11" s="764"/>
    </row>
    <row r="12" spans="1:14" s="8" customFormat="1" ht="12.6" customHeight="1" thickBot="1" x14ac:dyDescent="0.25">
      <c r="A12" s="1002" t="s">
        <v>228</v>
      </c>
      <c r="B12" s="1003"/>
      <c r="C12" s="993" t="s">
        <v>300</v>
      </c>
      <c r="D12" s="993" t="s">
        <v>124</v>
      </c>
      <c r="E12" s="993" t="s">
        <v>123</v>
      </c>
      <c r="F12" s="993" t="s">
        <v>59</v>
      </c>
      <c r="G12" s="993" t="s">
        <v>49</v>
      </c>
      <c r="H12" s="991" t="s">
        <v>50</v>
      </c>
      <c r="I12" s="992"/>
      <c r="K12" s="762"/>
      <c r="L12" s="763"/>
      <c r="M12" s="763"/>
      <c r="N12" s="764"/>
    </row>
    <row r="13" spans="1:14" s="8" customFormat="1" ht="12.6" customHeight="1" x14ac:dyDescent="0.2">
      <c r="A13" s="1004"/>
      <c r="B13" s="1005"/>
      <c r="C13" s="994"/>
      <c r="D13" s="994"/>
      <c r="E13" s="994"/>
      <c r="F13" s="994"/>
      <c r="G13" s="994"/>
      <c r="H13" s="989" t="s">
        <v>61</v>
      </c>
      <c r="I13" s="989" t="s">
        <v>51</v>
      </c>
      <c r="K13" s="762"/>
      <c r="L13" s="763"/>
      <c r="M13" s="763"/>
      <c r="N13" s="764"/>
    </row>
    <row r="14" spans="1:14" s="8" customFormat="1" ht="12.6" customHeight="1" thickBot="1" x14ac:dyDescent="0.25">
      <c r="A14" s="1006"/>
      <c r="B14" s="1007"/>
      <c r="C14" s="995"/>
      <c r="D14" s="995"/>
      <c r="E14" s="995"/>
      <c r="F14" s="995"/>
      <c r="G14" s="995"/>
      <c r="H14" s="990"/>
      <c r="I14" s="990"/>
      <c r="K14" s="762"/>
      <c r="L14" s="763"/>
      <c r="M14" s="763"/>
      <c r="N14" s="764"/>
    </row>
    <row r="15" spans="1:14" s="8" customFormat="1" ht="22.8" customHeight="1" thickBot="1" x14ac:dyDescent="0.25">
      <c r="A15" s="1014" t="s">
        <v>229</v>
      </c>
      <c r="B15" s="1015"/>
      <c r="C15" s="137">
        <f>SUM(C16,C24,C35,C47,C54,C59,C72,C84,C87,C103,C110)</f>
        <v>0</v>
      </c>
      <c r="D15" s="94"/>
      <c r="E15" s="94"/>
      <c r="F15" s="137">
        <f>SUM(F16,F24,F35,F47,F54,F59,F72,F84,F87,-F103,-F110)</f>
        <v>0</v>
      </c>
      <c r="G15" s="109"/>
      <c r="H15" s="95"/>
      <c r="I15" s="96"/>
      <c r="K15" s="762"/>
      <c r="L15" s="763"/>
      <c r="M15" s="763"/>
      <c r="N15" s="764"/>
    </row>
    <row r="16" spans="1:14" s="8" customFormat="1" ht="25.05" customHeight="1" x14ac:dyDescent="0.2">
      <c r="A16" s="1000" t="s">
        <v>254</v>
      </c>
      <c r="B16" s="1001"/>
      <c r="C16" s="153">
        <f>IF(C17="",SUM(C18:C22),C17)</f>
        <v>0</v>
      </c>
      <c r="D16" s="154">
        <f>-IF(D17="",SUM(D18:D22),D17)</f>
        <v>0</v>
      </c>
      <c r="E16" s="725"/>
      <c r="F16" s="155">
        <f>C16+D16</f>
        <v>0</v>
      </c>
      <c r="G16" s="156"/>
      <c r="H16" s="153" t="e">
        <f>F16*D11</f>
        <v>#DIV/0!</v>
      </c>
      <c r="I16" s="157"/>
      <c r="K16" s="762"/>
      <c r="L16" s="763"/>
      <c r="M16" s="763"/>
      <c r="N16" s="764"/>
    </row>
    <row r="17" spans="1:14" s="8" customFormat="1" ht="19.2" customHeight="1" x14ac:dyDescent="0.2">
      <c r="A17" s="10"/>
      <c r="B17" s="138" t="s">
        <v>101</v>
      </c>
      <c r="C17" s="729"/>
      <c r="D17" s="730"/>
      <c r="E17" s="726"/>
      <c r="F17" s="139">
        <f>C17-D17</f>
        <v>0</v>
      </c>
      <c r="G17" s="140"/>
      <c r="H17" s="141" t="e">
        <f>F17*$D$11</f>
        <v>#DIV/0!</v>
      </c>
      <c r="I17" s="142"/>
      <c r="K17" s="762"/>
      <c r="L17" s="763"/>
      <c r="M17" s="763"/>
      <c r="N17" s="764"/>
    </row>
    <row r="18" spans="1:14" s="8" customFormat="1" ht="14.4" customHeight="1" x14ac:dyDescent="0.2">
      <c r="A18" s="1008"/>
      <c r="B18" s="143" t="s">
        <v>134</v>
      </c>
      <c r="C18" s="729"/>
      <c r="D18" s="730"/>
      <c r="E18" s="726"/>
      <c r="F18" s="139">
        <f>C18-D18</f>
        <v>0</v>
      </c>
      <c r="G18" s="140"/>
      <c r="H18" s="141" t="e">
        <f>F18*$D$11</f>
        <v>#DIV/0!</v>
      </c>
      <c r="I18" s="144"/>
      <c r="J18" s="80"/>
      <c r="K18" s="762"/>
      <c r="L18" s="763"/>
      <c r="M18" s="763"/>
      <c r="N18" s="764"/>
    </row>
    <row r="19" spans="1:14" s="8" customFormat="1" ht="14.4" customHeight="1" x14ac:dyDescent="0.2">
      <c r="A19" s="1008"/>
      <c r="B19" s="145" t="s">
        <v>135</v>
      </c>
      <c r="C19" s="730"/>
      <c r="D19" s="731"/>
      <c r="E19" s="727"/>
      <c r="F19" s="146">
        <f>C19-D19</f>
        <v>0</v>
      </c>
      <c r="G19" s="147"/>
      <c r="H19" s="148" t="e">
        <f>F19*$D$11</f>
        <v>#DIV/0!</v>
      </c>
      <c r="I19" s="142"/>
      <c r="J19" s="242"/>
      <c r="K19" s="762"/>
      <c r="L19" s="763"/>
      <c r="M19" s="763"/>
      <c r="N19" s="764"/>
    </row>
    <row r="20" spans="1:14" s="8" customFormat="1" ht="14.4" customHeight="1" x14ac:dyDescent="0.2">
      <c r="A20" s="1008"/>
      <c r="B20" s="145" t="s">
        <v>136</v>
      </c>
      <c r="C20" s="730"/>
      <c r="D20" s="732"/>
      <c r="E20" s="727"/>
      <c r="F20" s="146">
        <f t="shared" ref="F20:F21" si="0">C20-D20</f>
        <v>0</v>
      </c>
      <c r="G20" s="140"/>
      <c r="H20" s="141" t="e">
        <f t="shared" ref="H20:H21" si="1">F20*$D$11</f>
        <v>#DIV/0!</v>
      </c>
      <c r="I20" s="142"/>
      <c r="J20" s="80"/>
      <c r="K20" s="762"/>
      <c r="L20" s="763"/>
      <c r="M20" s="763"/>
      <c r="N20" s="764"/>
    </row>
    <row r="21" spans="1:14" s="8" customFormat="1" ht="14.4" customHeight="1" x14ac:dyDescent="0.2">
      <c r="A21" s="1008"/>
      <c r="B21" s="734"/>
      <c r="C21" s="730"/>
      <c r="D21" s="731"/>
      <c r="E21" s="727"/>
      <c r="F21" s="146">
        <f t="shared" si="0"/>
        <v>0</v>
      </c>
      <c r="G21" s="147"/>
      <c r="H21" s="141" t="e">
        <f t="shared" si="1"/>
        <v>#DIV/0!</v>
      </c>
      <c r="I21" s="142"/>
      <c r="J21" s="80"/>
      <c r="K21" s="762"/>
      <c r="L21" s="763"/>
      <c r="M21" s="763"/>
      <c r="N21" s="764"/>
    </row>
    <row r="22" spans="1:14" s="8" customFormat="1" ht="14.4" customHeight="1" thickBot="1" x14ac:dyDescent="0.3">
      <c r="A22" s="1009"/>
      <c r="B22" s="735"/>
      <c r="C22" s="733"/>
      <c r="D22" s="733"/>
      <c r="E22" s="728"/>
      <c r="F22" s="149">
        <f>C22-D22</f>
        <v>0</v>
      </c>
      <c r="G22" s="150"/>
      <c r="H22" s="151" t="e">
        <f>F22*$D$11</f>
        <v>#DIV/0!</v>
      </c>
      <c r="I22" s="152"/>
      <c r="K22" s="762"/>
      <c r="L22" s="763"/>
      <c r="M22" s="763"/>
      <c r="N22" s="764"/>
    </row>
    <row r="23" spans="1:14" s="18" customFormat="1" ht="4.2" customHeight="1" thickBot="1" x14ac:dyDescent="0.25">
      <c r="A23" s="11"/>
      <c r="B23" s="12"/>
      <c r="C23" s="13"/>
      <c r="D23" s="13"/>
      <c r="E23" s="13"/>
      <c r="F23" s="14"/>
      <c r="G23" s="15"/>
      <c r="H23" s="16"/>
      <c r="I23" s="17"/>
      <c r="K23" s="762"/>
      <c r="L23" s="763"/>
      <c r="M23" s="763"/>
      <c r="N23" s="764"/>
    </row>
    <row r="24" spans="1:14" s="8" customFormat="1" ht="25.05" customHeight="1" x14ac:dyDescent="0.2">
      <c r="A24" s="1000" t="s">
        <v>255</v>
      </c>
      <c r="B24" s="1001"/>
      <c r="C24" s="155">
        <f>SUM(C25:C33)</f>
        <v>0</v>
      </c>
      <c r="D24" s="158">
        <f>-SUM(D25:D33)</f>
        <v>0</v>
      </c>
      <c r="E24" s="725"/>
      <c r="F24" s="159">
        <f>C24+D24</f>
        <v>0</v>
      </c>
      <c r="G24" s="160">
        <f>G31</f>
        <v>0</v>
      </c>
      <c r="H24" s="161" t="e">
        <f>SUM(H25:H33)</f>
        <v>#DIV/0!</v>
      </c>
      <c r="I24" s="162" t="e">
        <f>SUM(I28:I33)</f>
        <v>#DIV/0!</v>
      </c>
      <c r="K24" s="762"/>
      <c r="L24" s="763"/>
      <c r="M24" s="763"/>
      <c r="N24" s="764"/>
    </row>
    <row r="25" spans="1:14" s="9" customFormat="1" ht="14.4" customHeight="1" x14ac:dyDescent="0.3">
      <c r="A25" s="1010"/>
      <c r="B25" s="163" t="s">
        <v>68</v>
      </c>
      <c r="C25" s="729"/>
      <c r="D25" s="730"/>
      <c r="E25" s="726"/>
      <c r="F25" s="164">
        <f>C25-D25</f>
        <v>0</v>
      </c>
      <c r="G25" s="140"/>
      <c r="H25" s="141" t="e">
        <f>F25*$D$11</f>
        <v>#DIV/0!</v>
      </c>
      <c r="I25" s="142"/>
      <c r="K25" s="762"/>
      <c r="L25" s="763"/>
      <c r="M25" s="763"/>
      <c r="N25" s="764"/>
    </row>
    <row r="26" spans="1:14" s="9" customFormat="1" ht="14.4" customHeight="1" x14ac:dyDescent="0.3">
      <c r="A26" s="1010"/>
      <c r="B26" s="165" t="s">
        <v>137</v>
      </c>
      <c r="C26" s="729"/>
      <c r="D26" s="730"/>
      <c r="E26" s="726"/>
      <c r="F26" s="164">
        <f t="shared" ref="F26:F33" si="2">C26-D26</f>
        <v>0</v>
      </c>
      <c r="G26" s="140"/>
      <c r="H26" s="141" t="e">
        <f t="shared" ref="H26:H27" si="3">F26*$D$11</f>
        <v>#DIV/0!</v>
      </c>
      <c r="I26" s="142"/>
      <c r="K26" s="762"/>
      <c r="L26" s="763"/>
      <c r="M26" s="763"/>
      <c r="N26" s="764"/>
    </row>
    <row r="27" spans="1:14" s="9" customFormat="1" ht="31.8" customHeight="1" x14ac:dyDescent="0.3">
      <c r="A27" s="1010"/>
      <c r="B27" s="241" t="s">
        <v>304</v>
      </c>
      <c r="C27" s="731"/>
      <c r="D27" s="731"/>
      <c r="E27" s="736"/>
      <c r="F27" s="164">
        <f t="shared" si="2"/>
        <v>0</v>
      </c>
      <c r="G27" s="140"/>
      <c r="H27" s="141" t="e">
        <f t="shared" si="3"/>
        <v>#DIV/0!</v>
      </c>
      <c r="I27" s="142"/>
      <c r="K27" s="762"/>
      <c r="L27" s="763"/>
      <c r="M27" s="763"/>
      <c r="N27" s="764"/>
    </row>
    <row r="28" spans="1:14" s="9" customFormat="1" ht="14.4" customHeight="1" x14ac:dyDescent="0.3">
      <c r="A28" s="1010"/>
      <c r="B28" s="166" t="s">
        <v>109</v>
      </c>
      <c r="C28" s="729"/>
      <c r="D28" s="730"/>
      <c r="E28" s="726"/>
      <c r="F28" s="164">
        <f t="shared" si="2"/>
        <v>0</v>
      </c>
      <c r="G28" s="140"/>
      <c r="H28" s="141" t="e">
        <f>F28*$D$9</f>
        <v>#DIV/0!</v>
      </c>
      <c r="I28" s="167" t="e">
        <f>F28*$D$10</f>
        <v>#DIV/0!</v>
      </c>
      <c r="K28" s="762"/>
      <c r="L28" s="763"/>
      <c r="M28" s="763"/>
      <c r="N28" s="764"/>
    </row>
    <row r="29" spans="1:14" s="9" customFormat="1" ht="28.2" customHeight="1" x14ac:dyDescent="0.3">
      <c r="A29" s="1010"/>
      <c r="B29" s="168" t="s">
        <v>133</v>
      </c>
      <c r="C29" s="730"/>
      <c r="D29" s="738"/>
      <c r="E29" s="726"/>
      <c r="F29" s="164">
        <f t="shared" si="2"/>
        <v>0</v>
      </c>
      <c r="G29" s="140"/>
      <c r="H29" s="141" t="e">
        <f t="shared" ref="H29:H30" si="4">F29*$D$9</f>
        <v>#DIV/0!</v>
      </c>
      <c r="I29" s="169" t="e">
        <f t="shared" ref="I29:I30" si="5">F29*$D$10</f>
        <v>#DIV/0!</v>
      </c>
      <c r="K29" s="762"/>
      <c r="L29" s="763"/>
      <c r="M29" s="763"/>
      <c r="N29" s="764"/>
    </row>
    <row r="30" spans="1:14" s="9" customFormat="1" ht="14.4" customHeight="1" x14ac:dyDescent="0.3">
      <c r="A30" s="1010"/>
      <c r="B30" s="170" t="s">
        <v>107</v>
      </c>
      <c r="C30" s="738"/>
      <c r="D30" s="730"/>
      <c r="E30" s="726"/>
      <c r="F30" s="164">
        <f t="shared" si="2"/>
        <v>0</v>
      </c>
      <c r="G30" s="140"/>
      <c r="H30" s="141" t="e">
        <f t="shared" si="4"/>
        <v>#DIV/0!</v>
      </c>
      <c r="I30" s="167" t="e">
        <f t="shared" si="5"/>
        <v>#DIV/0!</v>
      </c>
      <c r="K30" s="762"/>
      <c r="L30" s="763"/>
      <c r="M30" s="763"/>
      <c r="N30" s="764"/>
    </row>
    <row r="31" spans="1:14" s="9" customFormat="1" ht="14.4" customHeight="1" x14ac:dyDescent="0.3">
      <c r="A31" s="1010"/>
      <c r="B31" s="171" t="s">
        <v>108</v>
      </c>
      <c r="C31" s="739"/>
      <c r="D31" s="738"/>
      <c r="E31" s="726"/>
      <c r="F31" s="164">
        <f t="shared" si="2"/>
        <v>0</v>
      </c>
      <c r="G31" s="141">
        <f>F31</f>
        <v>0</v>
      </c>
      <c r="H31" s="172"/>
      <c r="I31" s="172"/>
      <c r="J31" s="88"/>
      <c r="K31" s="762"/>
      <c r="L31" s="763"/>
      <c r="M31" s="763"/>
      <c r="N31" s="764"/>
    </row>
    <row r="32" spans="1:14" s="9" customFormat="1" ht="14.4" customHeight="1" x14ac:dyDescent="0.3">
      <c r="A32" s="1010"/>
      <c r="B32" s="734"/>
      <c r="C32" s="729"/>
      <c r="D32" s="730"/>
      <c r="E32" s="726"/>
      <c r="F32" s="164">
        <f t="shared" si="2"/>
        <v>0</v>
      </c>
      <c r="G32" s="140"/>
      <c r="H32" s="141" t="e">
        <f t="shared" ref="H32:H33" si="6">F32*$D$9</f>
        <v>#DIV/0!</v>
      </c>
      <c r="I32" s="167" t="e">
        <f t="shared" ref="I32:I33" si="7">F32*$D$10</f>
        <v>#DIV/0!</v>
      </c>
      <c r="K32" s="762"/>
      <c r="L32" s="763"/>
      <c r="M32" s="763"/>
      <c r="N32" s="764"/>
    </row>
    <row r="33" spans="1:14" s="9" customFormat="1" ht="14.4" customHeight="1" thickBot="1" x14ac:dyDescent="0.3">
      <c r="A33" s="1011"/>
      <c r="B33" s="735"/>
      <c r="C33" s="733"/>
      <c r="D33" s="733"/>
      <c r="E33" s="737"/>
      <c r="F33" s="173">
        <f t="shared" si="2"/>
        <v>0</v>
      </c>
      <c r="G33" s="174"/>
      <c r="H33" s="151" t="e">
        <f t="shared" si="6"/>
        <v>#DIV/0!</v>
      </c>
      <c r="I33" s="175" t="e">
        <f t="shared" si="7"/>
        <v>#DIV/0!</v>
      </c>
      <c r="K33" s="762"/>
      <c r="L33" s="763"/>
      <c r="M33" s="763"/>
      <c r="N33" s="764"/>
    </row>
    <row r="34" spans="1:14" s="18" customFormat="1" ht="4.2" customHeight="1" thickBot="1" x14ac:dyDescent="0.3">
      <c r="A34" s="176"/>
      <c r="B34" s="177"/>
      <c r="C34" s="178"/>
      <c r="D34" s="178"/>
      <c r="E34" s="178"/>
      <c r="F34" s="179"/>
      <c r="G34" s="180"/>
      <c r="H34" s="181"/>
      <c r="I34" s="182"/>
      <c r="K34" s="762"/>
      <c r="L34" s="763"/>
      <c r="M34" s="763"/>
      <c r="N34" s="764"/>
    </row>
    <row r="35" spans="1:14" s="8" customFormat="1" ht="25.05" customHeight="1" x14ac:dyDescent="0.2">
      <c r="A35" s="1000" t="s">
        <v>256</v>
      </c>
      <c r="B35" s="1001"/>
      <c r="C35" s="183">
        <f>IF(C36="",SUM(C37:C45),C36)</f>
        <v>0</v>
      </c>
      <c r="D35" s="154">
        <f>-IF(D36="",SUM(D37:D45),D36)</f>
        <v>0</v>
      </c>
      <c r="E35" s="725"/>
      <c r="F35" s="159">
        <f>C35+D35</f>
        <v>0</v>
      </c>
      <c r="G35" s="156"/>
      <c r="H35" s="161" t="e">
        <f>F35*$D$9</f>
        <v>#DIV/0!</v>
      </c>
      <c r="I35" s="162" t="e">
        <f>F35*$D$10</f>
        <v>#DIV/0!</v>
      </c>
      <c r="K35" s="762"/>
      <c r="L35" s="763"/>
      <c r="M35" s="763"/>
      <c r="N35" s="764"/>
    </row>
    <row r="36" spans="1:14" s="9" customFormat="1" ht="14.4" customHeight="1" x14ac:dyDescent="0.3">
      <c r="A36" s="184"/>
      <c r="B36" s="138" t="s">
        <v>101</v>
      </c>
      <c r="C36" s="730"/>
      <c r="D36" s="730"/>
      <c r="E36" s="740"/>
      <c r="F36" s="185">
        <f>C36-D36</f>
        <v>0</v>
      </c>
      <c r="G36" s="140"/>
      <c r="H36" s="141" t="e">
        <f>F36*$D$9</f>
        <v>#DIV/0!</v>
      </c>
      <c r="I36" s="186" t="e">
        <f>F36*$D$10</f>
        <v>#DIV/0!</v>
      </c>
      <c r="K36" s="762"/>
      <c r="L36" s="763"/>
      <c r="M36" s="763"/>
      <c r="N36" s="764"/>
    </row>
    <row r="37" spans="1:14" s="9" customFormat="1" ht="14.4" customHeight="1" x14ac:dyDescent="0.3">
      <c r="A37" s="1010"/>
      <c r="B37" s="187" t="s">
        <v>58</v>
      </c>
      <c r="C37" s="730"/>
      <c r="D37" s="730"/>
      <c r="E37" s="740"/>
      <c r="F37" s="185">
        <f t="shared" ref="F37:F45" si="8">C37-D37</f>
        <v>0</v>
      </c>
      <c r="G37" s="140"/>
      <c r="H37" s="141" t="e">
        <f t="shared" ref="H37:H57" si="9">F37*$D$9</f>
        <v>#DIV/0!</v>
      </c>
      <c r="I37" s="186" t="e">
        <f t="shared" ref="I37:I57" si="10">F37*$D$10</f>
        <v>#DIV/0!</v>
      </c>
      <c r="K37" s="762"/>
      <c r="L37" s="763"/>
      <c r="M37" s="763"/>
      <c r="N37" s="764"/>
    </row>
    <row r="38" spans="1:14" s="9" customFormat="1" ht="14.4" customHeight="1" x14ac:dyDescent="0.3">
      <c r="A38" s="1010"/>
      <c r="B38" s="187" t="s">
        <v>102</v>
      </c>
      <c r="C38" s="730"/>
      <c r="D38" s="730"/>
      <c r="E38" s="740"/>
      <c r="F38" s="185">
        <f t="shared" si="8"/>
        <v>0</v>
      </c>
      <c r="G38" s="140"/>
      <c r="H38" s="141" t="e">
        <f t="shared" si="9"/>
        <v>#DIV/0!</v>
      </c>
      <c r="I38" s="186" t="e">
        <f t="shared" si="10"/>
        <v>#DIV/0!</v>
      </c>
      <c r="K38" s="762"/>
      <c r="L38" s="763"/>
      <c r="M38" s="763"/>
      <c r="N38" s="764"/>
    </row>
    <row r="39" spans="1:14" s="9" customFormat="1" ht="14.4" customHeight="1" x14ac:dyDescent="0.3">
      <c r="A39" s="1010"/>
      <c r="B39" s="188" t="s">
        <v>52</v>
      </c>
      <c r="C39" s="730"/>
      <c r="D39" s="730"/>
      <c r="E39" s="740"/>
      <c r="F39" s="185">
        <f t="shared" si="8"/>
        <v>0</v>
      </c>
      <c r="G39" s="140"/>
      <c r="H39" s="141" t="e">
        <f t="shared" si="9"/>
        <v>#DIV/0!</v>
      </c>
      <c r="I39" s="186" t="e">
        <f t="shared" si="10"/>
        <v>#DIV/0!</v>
      </c>
      <c r="K39" s="762"/>
      <c r="L39" s="763"/>
      <c r="M39" s="763"/>
      <c r="N39" s="764"/>
    </row>
    <row r="40" spans="1:14" s="9" customFormat="1" ht="14.4" customHeight="1" x14ac:dyDescent="0.3">
      <c r="A40" s="1010"/>
      <c r="B40" s="189" t="s">
        <v>103</v>
      </c>
      <c r="C40" s="730"/>
      <c r="D40" s="730"/>
      <c r="E40" s="740"/>
      <c r="F40" s="185">
        <f t="shared" si="8"/>
        <v>0</v>
      </c>
      <c r="G40" s="140"/>
      <c r="H40" s="141" t="e">
        <f t="shared" si="9"/>
        <v>#DIV/0!</v>
      </c>
      <c r="I40" s="186" t="e">
        <f t="shared" si="10"/>
        <v>#DIV/0!</v>
      </c>
      <c r="K40" s="762"/>
      <c r="L40" s="763"/>
      <c r="M40" s="763"/>
      <c r="N40" s="764"/>
    </row>
    <row r="41" spans="1:14" s="9" customFormat="1" ht="14.4" customHeight="1" x14ac:dyDescent="0.3">
      <c r="A41" s="1010"/>
      <c r="B41" s="188" t="s">
        <v>104</v>
      </c>
      <c r="C41" s="730"/>
      <c r="D41" s="730"/>
      <c r="E41" s="740"/>
      <c r="F41" s="185">
        <f t="shared" si="8"/>
        <v>0</v>
      </c>
      <c r="G41" s="140"/>
      <c r="H41" s="141" t="e">
        <f t="shared" si="9"/>
        <v>#DIV/0!</v>
      </c>
      <c r="I41" s="186" t="e">
        <f t="shared" si="10"/>
        <v>#DIV/0!</v>
      </c>
      <c r="K41" s="762"/>
      <c r="L41" s="763"/>
      <c r="M41" s="763"/>
      <c r="N41" s="764"/>
    </row>
    <row r="42" spans="1:14" s="9" customFormat="1" ht="14.4" customHeight="1" x14ac:dyDescent="0.3">
      <c r="A42" s="1010"/>
      <c r="B42" s="189" t="s">
        <v>105</v>
      </c>
      <c r="C42" s="730"/>
      <c r="D42" s="730"/>
      <c r="E42" s="740"/>
      <c r="F42" s="185">
        <f t="shared" si="8"/>
        <v>0</v>
      </c>
      <c r="G42" s="140"/>
      <c r="H42" s="141" t="e">
        <f t="shared" si="9"/>
        <v>#DIV/0!</v>
      </c>
      <c r="I42" s="186" t="e">
        <f t="shared" si="10"/>
        <v>#DIV/0!</v>
      </c>
      <c r="K42" s="762"/>
      <c r="L42" s="763"/>
      <c r="M42" s="763"/>
      <c r="N42" s="764"/>
    </row>
    <row r="43" spans="1:14" s="9" customFormat="1" ht="14.4" customHeight="1" x14ac:dyDescent="0.3">
      <c r="A43" s="1010"/>
      <c r="B43" s="188" t="s">
        <v>106</v>
      </c>
      <c r="C43" s="730"/>
      <c r="D43" s="730"/>
      <c r="E43" s="726"/>
      <c r="F43" s="164">
        <f t="shared" si="8"/>
        <v>0</v>
      </c>
      <c r="G43" s="140"/>
      <c r="H43" s="141" t="e">
        <f t="shared" si="9"/>
        <v>#DIV/0!</v>
      </c>
      <c r="I43" s="167" t="e">
        <f t="shared" si="10"/>
        <v>#DIV/0!</v>
      </c>
      <c r="K43" s="762"/>
      <c r="L43" s="763"/>
      <c r="M43" s="763"/>
      <c r="N43" s="764"/>
    </row>
    <row r="44" spans="1:14" s="9" customFormat="1" ht="14.4" customHeight="1" x14ac:dyDescent="0.25">
      <c r="A44" s="1010"/>
      <c r="B44" s="744"/>
      <c r="C44" s="730"/>
      <c r="D44" s="730"/>
      <c r="E44" s="741"/>
      <c r="F44" s="164">
        <f t="shared" si="8"/>
        <v>0</v>
      </c>
      <c r="G44" s="140"/>
      <c r="H44" s="190" t="e">
        <f t="shared" si="9"/>
        <v>#DIV/0!</v>
      </c>
      <c r="I44" s="191" t="e">
        <f t="shared" si="10"/>
        <v>#DIV/0!</v>
      </c>
      <c r="K44" s="762"/>
      <c r="L44" s="763"/>
      <c r="M44" s="763"/>
      <c r="N44" s="764"/>
    </row>
    <row r="45" spans="1:14" s="9" customFormat="1" ht="14.4" customHeight="1" thickBot="1" x14ac:dyDescent="0.3">
      <c r="A45" s="1011"/>
      <c r="B45" s="745"/>
      <c r="C45" s="742"/>
      <c r="D45" s="742"/>
      <c r="E45" s="743"/>
      <c r="F45" s="192">
        <f t="shared" si="8"/>
        <v>0</v>
      </c>
      <c r="G45" s="193"/>
      <c r="H45" s="151" t="e">
        <f t="shared" si="9"/>
        <v>#DIV/0!</v>
      </c>
      <c r="I45" s="194" t="e">
        <f t="shared" si="10"/>
        <v>#DIV/0!</v>
      </c>
      <c r="K45" s="762"/>
      <c r="L45" s="763"/>
      <c r="M45" s="763"/>
      <c r="N45" s="764"/>
    </row>
    <row r="46" spans="1:14" s="18" customFormat="1" ht="4.2" customHeight="1" thickBot="1" x14ac:dyDescent="0.3">
      <c r="A46" s="176"/>
      <c r="B46" s="177"/>
      <c r="C46" s="178"/>
      <c r="D46" s="178"/>
      <c r="E46" s="178"/>
      <c r="F46" s="179"/>
      <c r="G46" s="195"/>
      <c r="H46" s="181"/>
      <c r="I46" s="182"/>
      <c r="K46" s="762"/>
      <c r="L46" s="763"/>
      <c r="M46" s="763"/>
      <c r="N46" s="764"/>
    </row>
    <row r="47" spans="1:14" s="8" customFormat="1" ht="25.05" customHeight="1" x14ac:dyDescent="0.2">
      <c r="A47" s="1000" t="s">
        <v>257</v>
      </c>
      <c r="B47" s="1001"/>
      <c r="C47" s="183">
        <f>IF(C48="",SUM(C49:C52),C48)</f>
        <v>0</v>
      </c>
      <c r="D47" s="154">
        <f>-IF(D48="",SUM(D49:D52),D48)</f>
        <v>0</v>
      </c>
      <c r="E47" s="725"/>
      <c r="F47" s="159">
        <f>C47+D47</f>
        <v>0</v>
      </c>
      <c r="G47" s="196"/>
      <c r="H47" s="161" t="e">
        <f t="shared" si="9"/>
        <v>#DIV/0!</v>
      </c>
      <c r="I47" s="162" t="e">
        <f t="shared" si="10"/>
        <v>#DIV/0!</v>
      </c>
      <c r="K47" s="762"/>
      <c r="L47" s="763"/>
      <c r="M47" s="763"/>
      <c r="N47" s="764"/>
    </row>
    <row r="48" spans="1:14" s="8" customFormat="1" ht="14.4" customHeight="1" x14ac:dyDescent="0.2">
      <c r="A48" s="184"/>
      <c r="B48" s="138" t="s">
        <v>101</v>
      </c>
      <c r="C48" s="730"/>
      <c r="D48" s="730"/>
      <c r="E48" s="740"/>
      <c r="F48" s="185">
        <f>C48-D48</f>
        <v>0</v>
      </c>
      <c r="G48" s="140"/>
      <c r="H48" s="141" t="e">
        <f t="shared" si="9"/>
        <v>#DIV/0!</v>
      </c>
      <c r="I48" s="186" t="e">
        <f t="shared" si="10"/>
        <v>#DIV/0!</v>
      </c>
      <c r="K48" s="762"/>
      <c r="L48" s="763"/>
      <c r="M48" s="763"/>
      <c r="N48" s="764"/>
    </row>
    <row r="49" spans="1:14" s="9" customFormat="1" ht="14.4" customHeight="1" x14ac:dyDescent="0.3">
      <c r="A49" s="1010"/>
      <c r="B49" s="145" t="s">
        <v>138</v>
      </c>
      <c r="C49" s="730"/>
      <c r="D49" s="730"/>
      <c r="E49" s="740"/>
      <c r="F49" s="185">
        <f t="shared" ref="F49:F52" si="11">C49-D49</f>
        <v>0</v>
      </c>
      <c r="G49" s="140"/>
      <c r="H49" s="141" t="e">
        <f t="shared" si="9"/>
        <v>#DIV/0!</v>
      </c>
      <c r="I49" s="186" t="e">
        <f t="shared" si="10"/>
        <v>#DIV/0!</v>
      </c>
      <c r="K49" s="762"/>
      <c r="L49" s="763"/>
      <c r="M49" s="763"/>
      <c r="N49" s="764"/>
    </row>
    <row r="50" spans="1:14" s="9" customFormat="1" ht="14.4" customHeight="1" x14ac:dyDescent="0.3">
      <c r="A50" s="1010"/>
      <c r="B50" s="197" t="s">
        <v>139</v>
      </c>
      <c r="C50" s="746"/>
      <c r="D50" s="746"/>
      <c r="E50" s="747"/>
      <c r="F50" s="185">
        <f t="shared" si="11"/>
        <v>0</v>
      </c>
      <c r="G50" s="174"/>
      <c r="H50" s="141" t="e">
        <f t="shared" ref="H50:H51" si="12">F50*$D$9</f>
        <v>#DIV/0!</v>
      </c>
      <c r="I50" s="186" t="e">
        <f t="shared" ref="I50:I51" si="13">F50*$D$10</f>
        <v>#DIV/0!</v>
      </c>
      <c r="K50" s="762"/>
      <c r="L50" s="763"/>
      <c r="M50" s="763"/>
      <c r="N50" s="764"/>
    </row>
    <row r="51" spans="1:14" s="9" customFormat="1" ht="14.4" customHeight="1" x14ac:dyDescent="0.25">
      <c r="A51" s="1010"/>
      <c r="B51" s="749"/>
      <c r="C51" s="746"/>
      <c r="D51" s="746"/>
      <c r="E51" s="747"/>
      <c r="F51" s="185">
        <f t="shared" si="11"/>
        <v>0</v>
      </c>
      <c r="G51" s="174"/>
      <c r="H51" s="141" t="e">
        <f t="shared" si="12"/>
        <v>#DIV/0!</v>
      </c>
      <c r="I51" s="186" t="e">
        <f t="shared" si="13"/>
        <v>#DIV/0!</v>
      </c>
      <c r="K51" s="762"/>
      <c r="L51" s="763"/>
      <c r="M51" s="763"/>
      <c r="N51" s="764"/>
    </row>
    <row r="52" spans="1:14" s="9" customFormat="1" ht="14.4" customHeight="1" thickBot="1" x14ac:dyDescent="0.3">
      <c r="A52" s="1011"/>
      <c r="B52" s="745"/>
      <c r="C52" s="733"/>
      <c r="D52" s="733"/>
      <c r="E52" s="748"/>
      <c r="F52" s="198">
        <f t="shared" si="11"/>
        <v>0</v>
      </c>
      <c r="G52" s="150"/>
      <c r="H52" s="151" t="e">
        <f t="shared" si="9"/>
        <v>#DIV/0!</v>
      </c>
      <c r="I52" s="194" t="e">
        <f t="shared" si="10"/>
        <v>#DIV/0!</v>
      </c>
      <c r="K52" s="762"/>
      <c r="L52" s="763"/>
      <c r="M52" s="763"/>
      <c r="N52" s="764"/>
    </row>
    <row r="53" spans="1:14" s="18" customFormat="1" ht="4.2" customHeight="1" thickBot="1" x14ac:dyDescent="0.3">
      <c r="A53" s="176"/>
      <c r="B53" s="177"/>
      <c r="C53" s="178"/>
      <c r="D53" s="178"/>
      <c r="E53" s="178"/>
      <c r="F53" s="179"/>
      <c r="G53" s="195"/>
      <c r="H53" s="181"/>
      <c r="I53" s="182"/>
      <c r="K53" s="762"/>
      <c r="L53" s="763"/>
      <c r="M53" s="763"/>
      <c r="N53" s="764"/>
    </row>
    <row r="54" spans="1:14" s="8" customFormat="1" ht="25.05" customHeight="1" x14ac:dyDescent="0.2">
      <c r="A54" s="1000" t="s">
        <v>258</v>
      </c>
      <c r="B54" s="1001"/>
      <c r="C54" s="183">
        <f>SUM(C55:C57)</f>
        <v>0</v>
      </c>
      <c r="D54" s="154">
        <f>SUM(D55:D57)</f>
        <v>0</v>
      </c>
      <c r="E54" s="725"/>
      <c r="F54" s="159">
        <f>C54+D54</f>
        <v>0</v>
      </c>
      <c r="G54" s="196"/>
      <c r="H54" s="161" t="e">
        <f t="shared" si="9"/>
        <v>#DIV/0!</v>
      </c>
      <c r="I54" s="162" t="e">
        <f t="shared" si="10"/>
        <v>#DIV/0!</v>
      </c>
      <c r="K54" s="762"/>
      <c r="L54" s="763"/>
      <c r="M54" s="763"/>
      <c r="N54" s="764"/>
    </row>
    <row r="55" spans="1:14" s="8" customFormat="1" ht="14.4" customHeight="1" x14ac:dyDescent="0.2">
      <c r="A55" s="199"/>
      <c r="B55" s="200" t="s">
        <v>140</v>
      </c>
      <c r="C55" s="750"/>
      <c r="D55" s="750"/>
      <c r="E55" s="741"/>
      <c r="F55" s="201">
        <f t="shared" ref="F55:F56" si="14">C55-D55</f>
        <v>0</v>
      </c>
      <c r="G55" s="202"/>
      <c r="H55" s="203"/>
      <c r="I55" s="204"/>
      <c r="K55" s="762"/>
      <c r="L55" s="763"/>
      <c r="M55" s="763"/>
      <c r="N55" s="764"/>
    </row>
    <row r="56" spans="1:14" s="8" customFormat="1" ht="14.4" customHeight="1" x14ac:dyDescent="0.25">
      <c r="A56" s="199"/>
      <c r="B56" s="744"/>
      <c r="C56" s="751"/>
      <c r="D56" s="751"/>
      <c r="E56" s="752"/>
      <c r="F56" s="185">
        <f t="shared" si="14"/>
        <v>0</v>
      </c>
      <c r="G56" s="205"/>
      <c r="H56" s="206"/>
      <c r="I56" s="207"/>
      <c r="K56" s="762"/>
      <c r="L56" s="763"/>
      <c r="M56" s="763"/>
      <c r="N56" s="764"/>
    </row>
    <row r="57" spans="1:14" s="9" customFormat="1" ht="14.4" customHeight="1" thickBot="1" x14ac:dyDescent="0.3">
      <c r="A57" s="208"/>
      <c r="B57" s="745"/>
      <c r="C57" s="733"/>
      <c r="D57" s="733"/>
      <c r="E57" s="748"/>
      <c r="F57" s="192">
        <f>C57-D57</f>
        <v>0</v>
      </c>
      <c r="G57" s="150"/>
      <c r="H57" s="151" t="e">
        <f t="shared" si="9"/>
        <v>#DIV/0!</v>
      </c>
      <c r="I57" s="194" t="e">
        <f t="shared" si="10"/>
        <v>#DIV/0!</v>
      </c>
      <c r="K57" s="762"/>
      <c r="L57" s="763"/>
      <c r="M57" s="763"/>
      <c r="N57" s="764"/>
    </row>
    <row r="58" spans="1:14" s="18" customFormat="1" ht="4.2" customHeight="1" thickBot="1" x14ac:dyDescent="0.3">
      <c r="A58" s="176"/>
      <c r="B58" s="177"/>
      <c r="C58" s="178"/>
      <c r="D58" s="178"/>
      <c r="E58" s="178"/>
      <c r="F58" s="179"/>
      <c r="G58" s="195"/>
      <c r="H58" s="181"/>
      <c r="I58" s="182"/>
      <c r="K58" s="762"/>
      <c r="L58" s="763"/>
      <c r="M58" s="763"/>
      <c r="N58" s="764"/>
    </row>
    <row r="59" spans="1:14" s="8" customFormat="1" ht="25.05" customHeight="1" x14ac:dyDescent="0.2">
      <c r="A59" s="1000" t="s">
        <v>259</v>
      </c>
      <c r="B59" s="1001"/>
      <c r="C59" s="183">
        <f>IF(C60="",SUM(C61:C70),C60)</f>
        <v>0</v>
      </c>
      <c r="D59" s="154">
        <f>-IF(D60="",SUM(D61:D70),D60)</f>
        <v>0</v>
      </c>
      <c r="E59" s="725"/>
      <c r="F59" s="159">
        <f>C59+D59</f>
        <v>0</v>
      </c>
      <c r="G59" s="196"/>
      <c r="H59" s="209" t="e">
        <f>F59*$D$9</f>
        <v>#DIV/0!</v>
      </c>
      <c r="I59" s="210" t="e">
        <f>F59*$D$10</f>
        <v>#DIV/0!</v>
      </c>
      <c r="K59" s="762"/>
      <c r="L59" s="763"/>
      <c r="M59" s="763"/>
      <c r="N59" s="764"/>
    </row>
    <row r="60" spans="1:14" s="8" customFormat="1" ht="14.4" customHeight="1" x14ac:dyDescent="0.2">
      <c r="A60" s="184"/>
      <c r="B60" s="138" t="s">
        <v>101</v>
      </c>
      <c r="C60" s="730"/>
      <c r="D60" s="730"/>
      <c r="E60" s="740"/>
      <c r="F60" s="185">
        <f>C60-D60</f>
        <v>0</v>
      </c>
      <c r="G60" s="140"/>
      <c r="H60" s="211" t="e">
        <f>F60*$D$9</f>
        <v>#DIV/0!</v>
      </c>
      <c r="I60" s="212" t="e">
        <f>F60*$D$10</f>
        <v>#DIV/0!</v>
      </c>
      <c r="K60" s="762"/>
      <c r="L60" s="763"/>
      <c r="M60" s="763"/>
      <c r="N60" s="764"/>
    </row>
    <row r="61" spans="1:14" s="9" customFormat="1" ht="14.4" customHeight="1" x14ac:dyDescent="0.3">
      <c r="A61" s="1010"/>
      <c r="B61" s="188" t="s">
        <v>141</v>
      </c>
      <c r="C61" s="730"/>
      <c r="D61" s="730"/>
      <c r="E61" s="740"/>
      <c r="F61" s="185">
        <f t="shared" ref="F61:F70" si="15">C61-D61</f>
        <v>0</v>
      </c>
      <c r="G61" s="140"/>
      <c r="H61" s="211" t="e">
        <f t="shared" ref="H61:H70" si="16">F61*$D$9</f>
        <v>#DIV/0!</v>
      </c>
      <c r="I61" s="212" t="e">
        <f t="shared" ref="I61:I70" si="17">F61*$D$10</f>
        <v>#DIV/0!</v>
      </c>
      <c r="K61" s="762"/>
      <c r="L61" s="763"/>
      <c r="M61" s="763"/>
      <c r="N61" s="764"/>
    </row>
    <row r="62" spans="1:14" s="9" customFormat="1" ht="14.4" customHeight="1" x14ac:dyDescent="0.3">
      <c r="A62" s="1010"/>
      <c r="B62" s="188" t="s">
        <v>142</v>
      </c>
      <c r="C62" s="730"/>
      <c r="D62" s="730"/>
      <c r="E62" s="740"/>
      <c r="F62" s="185">
        <f t="shared" si="15"/>
        <v>0</v>
      </c>
      <c r="G62" s="140"/>
      <c r="H62" s="211" t="e">
        <f t="shared" si="16"/>
        <v>#DIV/0!</v>
      </c>
      <c r="I62" s="212" t="e">
        <f t="shared" si="17"/>
        <v>#DIV/0!</v>
      </c>
      <c r="K62" s="762"/>
      <c r="L62" s="763"/>
      <c r="M62" s="763"/>
      <c r="N62" s="764"/>
    </row>
    <row r="63" spans="1:14" s="9" customFormat="1" ht="14.4" customHeight="1" x14ac:dyDescent="0.3">
      <c r="A63" s="1010"/>
      <c r="B63" s="188" t="s">
        <v>143</v>
      </c>
      <c r="C63" s="730"/>
      <c r="D63" s="730"/>
      <c r="E63" s="740"/>
      <c r="F63" s="185">
        <f t="shared" si="15"/>
        <v>0</v>
      </c>
      <c r="G63" s="140"/>
      <c r="H63" s="211" t="e">
        <f t="shared" si="16"/>
        <v>#DIV/0!</v>
      </c>
      <c r="I63" s="212" t="e">
        <f t="shared" si="17"/>
        <v>#DIV/0!</v>
      </c>
      <c r="K63" s="762"/>
      <c r="L63" s="763"/>
      <c r="M63" s="763"/>
      <c r="N63" s="764"/>
    </row>
    <row r="64" spans="1:14" s="9" customFormat="1" ht="14.4" customHeight="1" x14ac:dyDescent="0.3">
      <c r="A64" s="1010"/>
      <c r="B64" s="188" t="s">
        <v>144</v>
      </c>
      <c r="C64" s="730"/>
      <c r="D64" s="730"/>
      <c r="E64" s="740"/>
      <c r="F64" s="185">
        <f t="shared" si="15"/>
        <v>0</v>
      </c>
      <c r="G64" s="140"/>
      <c r="H64" s="211" t="e">
        <f t="shared" si="16"/>
        <v>#DIV/0!</v>
      </c>
      <c r="I64" s="212" t="e">
        <f t="shared" si="17"/>
        <v>#DIV/0!</v>
      </c>
      <c r="K64" s="762"/>
      <c r="L64" s="763"/>
      <c r="M64" s="763"/>
      <c r="N64" s="764"/>
    </row>
    <row r="65" spans="1:14" s="9" customFormat="1" ht="14.4" customHeight="1" x14ac:dyDescent="0.3">
      <c r="A65" s="1010"/>
      <c r="B65" s="188" t="s">
        <v>145</v>
      </c>
      <c r="C65" s="730"/>
      <c r="D65" s="730"/>
      <c r="E65" s="740"/>
      <c r="F65" s="185">
        <f t="shared" si="15"/>
        <v>0</v>
      </c>
      <c r="G65" s="140"/>
      <c r="H65" s="211" t="e">
        <f t="shared" si="16"/>
        <v>#DIV/0!</v>
      </c>
      <c r="I65" s="212" t="e">
        <f t="shared" si="17"/>
        <v>#DIV/0!</v>
      </c>
      <c r="K65" s="762"/>
      <c r="L65" s="763"/>
      <c r="M65" s="763"/>
      <c r="N65" s="764"/>
    </row>
    <row r="66" spans="1:14" s="9" customFormat="1" ht="14.4" customHeight="1" x14ac:dyDescent="0.3">
      <c r="A66" s="1010"/>
      <c r="B66" s="188" t="s">
        <v>146</v>
      </c>
      <c r="C66" s="730"/>
      <c r="D66" s="730"/>
      <c r="E66" s="740"/>
      <c r="F66" s="185">
        <f t="shared" si="15"/>
        <v>0</v>
      </c>
      <c r="G66" s="140"/>
      <c r="H66" s="211" t="e">
        <f t="shared" si="16"/>
        <v>#DIV/0!</v>
      </c>
      <c r="I66" s="212" t="e">
        <f t="shared" si="17"/>
        <v>#DIV/0!</v>
      </c>
      <c r="K66" s="762"/>
      <c r="L66" s="763"/>
      <c r="M66" s="763"/>
      <c r="N66" s="764"/>
    </row>
    <row r="67" spans="1:14" s="9" customFormat="1" ht="14.4" customHeight="1" x14ac:dyDescent="0.3">
      <c r="A67" s="1010"/>
      <c r="B67" s="188" t="s">
        <v>147</v>
      </c>
      <c r="C67" s="730"/>
      <c r="D67" s="730"/>
      <c r="E67" s="740"/>
      <c r="F67" s="185">
        <f t="shared" si="15"/>
        <v>0</v>
      </c>
      <c r="G67" s="140"/>
      <c r="H67" s="211" t="e">
        <f t="shared" si="16"/>
        <v>#DIV/0!</v>
      </c>
      <c r="I67" s="212" t="e">
        <f t="shared" si="17"/>
        <v>#DIV/0!</v>
      </c>
      <c r="K67" s="762"/>
      <c r="L67" s="763"/>
      <c r="M67" s="763"/>
      <c r="N67" s="764"/>
    </row>
    <row r="68" spans="1:14" s="9" customFormat="1" ht="14.4" customHeight="1" x14ac:dyDescent="0.3">
      <c r="A68" s="1010"/>
      <c r="B68" s="166" t="s">
        <v>148</v>
      </c>
      <c r="C68" s="746"/>
      <c r="D68" s="746"/>
      <c r="E68" s="747"/>
      <c r="F68" s="185">
        <f t="shared" si="15"/>
        <v>0</v>
      </c>
      <c r="G68" s="174"/>
      <c r="H68" s="211" t="e">
        <f t="shared" ref="H68:H69" si="18">F68*$D$9</f>
        <v>#DIV/0!</v>
      </c>
      <c r="I68" s="212" t="e">
        <f t="shared" ref="I68:I69" si="19">F68*$D$10</f>
        <v>#DIV/0!</v>
      </c>
      <c r="K68" s="762"/>
      <c r="L68" s="763"/>
      <c r="M68" s="763"/>
      <c r="N68" s="764"/>
    </row>
    <row r="69" spans="1:14" s="9" customFormat="1" ht="14.4" customHeight="1" x14ac:dyDescent="0.25">
      <c r="A69" s="1010"/>
      <c r="B69" s="749"/>
      <c r="C69" s="746"/>
      <c r="D69" s="746"/>
      <c r="E69" s="747"/>
      <c r="F69" s="185">
        <f t="shared" si="15"/>
        <v>0</v>
      </c>
      <c r="G69" s="174"/>
      <c r="H69" s="211" t="e">
        <f t="shared" si="18"/>
        <v>#DIV/0!</v>
      </c>
      <c r="I69" s="212" t="e">
        <f t="shared" si="19"/>
        <v>#DIV/0!</v>
      </c>
      <c r="K69" s="762"/>
      <c r="L69" s="763"/>
      <c r="M69" s="763"/>
      <c r="N69" s="764"/>
    </row>
    <row r="70" spans="1:14" s="9" customFormat="1" ht="14.4" customHeight="1" thickBot="1" x14ac:dyDescent="0.3">
      <c r="A70" s="1011"/>
      <c r="B70" s="745"/>
      <c r="C70" s="733"/>
      <c r="D70" s="733"/>
      <c r="E70" s="748"/>
      <c r="F70" s="198">
        <f t="shared" si="15"/>
        <v>0</v>
      </c>
      <c r="G70" s="150"/>
      <c r="H70" s="213" t="e">
        <f t="shared" si="16"/>
        <v>#DIV/0!</v>
      </c>
      <c r="I70" s="214" t="e">
        <f t="shared" si="17"/>
        <v>#DIV/0!</v>
      </c>
      <c r="K70" s="762"/>
      <c r="L70" s="763"/>
      <c r="M70" s="763"/>
      <c r="N70" s="764"/>
    </row>
    <row r="71" spans="1:14" s="18" customFormat="1" ht="4.2" customHeight="1" thickBot="1" x14ac:dyDescent="0.3">
      <c r="A71" s="176"/>
      <c r="B71" s="177"/>
      <c r="C71" s="178"/>
      <c r="D71" s="178"/>
      <c r="E71" s="178"/>
      <c r="F71" s="179"/>
      <c r="G71" s="195"/>
      <c r="H71" s="181"/>
      <c r="I71" s="182"/>
      <c r="K71" s="762"/>
      <c r="L71" s="763"/>
      <c r="M71" s="763"/>
      <c r="N71" s="764"/>
    </row>
    <row r="72" spans="1:14" s="8" customFormat="1" ht="25.05" customHeight="1" x14ac:dyDescent="0.2">
      <c r="A72" s="1000" t="s">
        <v>260</v>
      </c>
      <c r="B72" s="1001"/>
      <c r="C72" s="183">
        <f>IF(C73="",SUM(C74:C82),C73)</f>
        <v>0</v>
      </c>
      <c r="D72" s="154">
        <f>-IF(D73="",SUM(D74:D82),D73)</f>
        <v>0</v>
      </c>
      <c r="E72" s="725"/>
      <c r="F72" s="159">
        <f>C72+D72</f>
        <v>0</v>
      </c>
      <c r="G72" s="196"/>
      <c r="H72" s="209" t="e">
        <f>F72*$D$11</f>
        <v>#DIV/0!</v>
      </c>
      <c r="I72" s="215"/>
      <c r="K72" s="762"/>
      <c r="L72" s="763"/>
      <c r="M72" s="763"/>
      <c r="N72" s="764"/>
    </row>
    <row r="73" spans="1:14" s="8" customFormat="1" ht="14.4" customHeight="1" x14ac:dyDescent="0.2">
      <c r="A73" s="184"/>
      <c r="B73" s="138" t="s">
        <v>101</v>
      </c>
      <c r="C73" s="730"/>
      <c r="D73" s="730"/>
      <c r="E73" s="740"/>
      <c r="F73" s="185">
        <f>C73-D73</f>
        <v>0</v>
      </c>
      <c r="G73" s="140"/>
      <c r="H73" s="211" t="e">
        <f t="shared" ref="H73:H82" si="20">F73*$D$11</f>
        <v>#DIV/0!</v>
      </c>
      <c r="I73" s="142"/>
      <c r="K73" s="762"/>
      <c r="L73" s="763"/>
      <c r="M73" s="763"/>
      <c r="N73" s="764"/>
    </row>
    <row r="74" spans="1:14" s="9" customFormat="1" ht="14.4" customHeight="1" x14ac:dyDescent="0.3">
      <c r="A74" s="1010"/>
      <c r="B74" s="188" t="s">
        <v>149</v>
      </c>
      <c r="C74" s="730"/>
      <c r="D74" s="730"/>
      <c r="E74" s="740"/>
      <c r="F74" s="185">
        <f t="shared" ref="F74:F82" si="21">C74-D74</f>
        <v>0</v>
      </c>
      <c r="G74" s="140"/>
      <c r="H74" s="211" t="e">
        <f t="shared" si="20"/>
        <v>#DIV/0!</v>
      </c>
      <c r="I74" s="142"/>
      <c r="K74" s="762"/>
      <c r="L74" s="763"/>
      <c r="M74" s="763"/>
      <c r="N74" s="764"/>
    </row>
    <row r="75" spans="1:14" s="9" customFormat="1" ht="14.4" customHeight="1" x14ac:dyDescent="0.3">
      <c r="A75" s="1010"/>
      <c r="B75" s="188" t="s">
        <v>150</v>
      </c>
      <c r="C75" s="730"/>
      <c r="D75" s="730"/>
      <c r="E75" s="740"/>
      <c r="F75" s="185">
        <f t="shared" si="21"/>
        <v>0</v>
      </c>
      <c r="G75" s="140"/>
      <c r="H75" s="211" t="e">
        <f t="shared" si="20"/>
        <v>#DIV/0!</v>
      </c>
      <c r="I75" s="142"/>
      <c r="K75" s="762"/>
      <c r="L75" s="763"/>
      <c r="M75" s="763"/>
      <c r="N75" s="764"/>
    </row>
    <row r="76" spans="1:14" s="9" customFormat="1" ht="14.4" customHeight="1" x14ac:dyDescent="0.3">
      <c r="A76" s="1010"/>
      <c r="B76" s="188" t="s">
        <v>151</v>
      </c>
      <c r="C76" s="730"/>
      <c r="D76" s="730"/>
      <c r="E76" s="740"/>
      <c r="F76" s="185">
        <f t="shared" si="21"/>
        <v>0</v>
      </c>
      <c r="G76" s="140"/>
      <c r="H76" s="211" t="e">
        <f t="shared" si="20"/>
        <v>#DIV/0!</v>
      </c>
      <c r="I76" s="142"/>
      <c r="K76" s="762"/>
      <c r="L76" s="763"/>
      <c r="M76" s="763"/>
      <c r="N76" s="764"/>
    </row>
    <row r="77" spans="1:14" s="9" customFormat="1" ht="14.4" customHeight="1" x14ac:dyDescent="0.3">
      <c r="A77" s="1010"/>
      <c r="B77" s="188" t="s">
        <v>152</v>
      </c>
      <c r="C77" s="730"/>
      <c r="D77" s="730"/>
      <c r="E77" s="740"/>
      <c r="F77" s="185">
        <f t="shared" si="21"/>
        <v>0</v>
      </c>
      <c r="G77" s="140"/>
      <c r="H77" s="211" t="e">
        <f t="shared" si="20"/>
        <v>#DIV/0!</v>
      </c>
      <c r="I77" s="142"/>
      <c r="K77" s="762"/>
      <c r="L77" s="763"/>
      <c r="M77" s="763"/>
      <c r="N77" s="764"/>
    </row>
    <row r="78" spans="1:14" s="9" customFormat="1" ht="14.4" customHeight="1" x14ac:dyDescent="0.3">
      <c r="A78" s="1010"/>
      <c r="B78" s="188" t="s">
        <v>153</v>
      </c>
      <c r="C78" s="730"/>
      <c r="D78" s="730"/>
      <c r="E78" s="740"/>
      <c r="F78" s="185">
        <f t="shared" si="21"/>
        <v>0</v>
      </c>
      <c r="G78" s="140"/>
      <c r="H78" s="211" t="e">
        <f t="shared" si="20"/>
        <v>#DIV/0!</v>
      </c>
      <c r="I78" s="142"/>
      <c r="K78" s="762"/>
      <c r="L78" s="763"/>
      <c r="M78" s="763"/>
      <c r="N78" s="764"/>
    </row>
    <row r="79" spans="1:14" s="9" customFormat="1" ht="14.4" customHeight="1" x14ac:dyDescent="0.3">
      <c r="A79" s="1010"/>
      <c r="B79" s="188" t="s">
        <v>154</v>
      </c>
      <c r="C79" s="730"/>
      <c r="D79" s="730"/>
      <c r="E79" s="740"/>
      <c r="F79" s="185">
        <f t="shared" si="21"/>
        <v>0</v>
      </c>
      <c r="G79" s="140"/>
      <c r="H79" s="211" t="e">
        <f t="shared" si="20"/>
        <v>#DIV/0!</v>
      </c>
      <c r="I79" s="142"/>
      <c r="K79" s="765"/>
      <c r="L79" s="763"/>
      <c r="M79" s="763"/>
      <c r="N79" s="764"/>
    </row>
    <row r="80" spans="1:14" s="9" customFormat="1" ht="14.4" customHeight="1" x14ac:dyDescent="0.3">
      <c r="A80" s="1010"/>
      <c r="B80" s="187" t="s">
        <v>155</v>
      </c>
      <c r="C80" s="746"/>
      <c r="D80" s="746"/>
      <c r="E80" s="747"/>
      <c r="F80" s="185">
        <f t="shared" si="21"/>
        <v>0</v>
      </c>
      <c r="G80" s="174"/>
      <c r="H80" s="211" t="e">
        <f t="shared" si="20"/>
        <v>#DIV/0!</v>
      </c>
      <c r="I80" s="216"/>
      <c r="K80" s="765"/>
      <c r="L80" s="763"/>
      <c r="M80" s="763"/>
      <c r="N80" s="764"/>
    </row>
    <row r="81" spans="1:14" s="9" customFormat="1" ht="14.4" customHeight="1" x14ac:dyDescent="0.25">
      <c r="A81" s="1010"/>
      <c r="B81" s="749"/>
      <c r="C81" s="746"/>
      <c r="D81" s="746"/>
      <c r="E81" s="747"/>
      <c r="F81" s="185">
        <f t="shared" si="21"/>
        <v>0</v>
      </c>
      <c r="G81" s="174"/>
      <c r="H81" s="211" t="e">
        <f t="shared" si="20"/>
        <v>#DIV/0!</v>
      </c>
      <c r="I81" s="216"/>
      <c r="K81" s="765"/>
      <c r="L81" s="763"/>
      <c r="M81" s="763"/>
      <c r="N81" s="764"/>
    </row>
    <row r="82" spans="1:14" s="9" customFormat="1" ht="14.4" customHeight="1" thickBot="1" x14ac:dyDescent="0.3">
      <c r="A82" s="1011"/>
      <c r="B82" s="745"/>
      <c r="C82" s="733"/>
      <c r="D82" s="733"/>
      <c r="E82" s="748"/>
      <c r="F82" s="198">
        <f t="shared" si="21"/>
        <v>0</v>
      </c>
      <c r="G82" s="150"/>
      <c r="H82" s="213" t="e">
        <f t="shared" si="20"/>
        <v>#DIV/0!</v>
      </c>
      <c r="I82" s="217"/>
      <c r="K82" s="762"/>
      <c r="L82" s="763"/>
      <c r="M82" s="763"/>
      <c r="N82" s="764"/>
    </row>
    <row r="83" spans="1:14" s="18" customFormat="1" ht="4.2" customHeight="1" thickBot="1" x14ac:dyDescent="0.3">
      <c r="A83" s="176"/>
      <c r="B83" s="177"/>
      <c r="C83" s="178"/>
      <c r="D83" s="178"/>
      <c r="E83" s="178"/>
      <c r="F83" s="179"/>
      <c r="G83" s="195"/>
      <c r="H83" s="181"/>
      <c r="I83" s="182"/>
      <c r="K83" s="762"/>
      <c r="L83" s="763"/>
      <c r="M83" s="763"/>
      <c r="N83" s="764"/>
    </row>
    <row r="84" spans="1:14" s="8" customFormat="1" ht="25.05" customHeight="1" x14ac:dyDescent="0.25">
      <c r="A84" s="1000" t="s">
        <v>261</v>
      </c>
      <c r="B84" s="1001"/>
      <c r="C84" s="183">
        <f>C85</f>
        <v>0</v>
      </c>
      <c r="D84" s="154">
        <f>-D85</f>
        <v>0</v>
      </c>
      <c r="E84" s="725"/>
      <c r="F84" s="159">
        <f>C84+D84</f>
        <v>0</v>
      </c>
      <c r="G84" s="218"/>
      <c r="H84" s="219">
        <f>H85</f>
        <v>0</v>
      </c>
      <c r="I84" s="220">
        <f>I85</f>
        <v>0</v>
      </c>
      <c r="J84" s="126"/>
      <c r="K84" s="766"/>
      <c r="L84" s="763"/>
      <c r="M84" s="763"/>
      <c r="N84" s="764"/>
    </row>
    <row r="85" spans="1:14" s="9" customFormat="1" ht="14.4" customHeight="1" thickBot="1" x14ac:dyDescent="0.35">
      <c r="A85" s="208"/>
      <c r="B85" s="753" t="s">
        <v>288</v>
      </c>
      <c r="C85" s="733"/>
      <c r="D85" s="733"/>
      <c r="E85" s="748"/>
      <c r="F85" s="198">
        <f>C85-D85</f>
        <v>0</v>
      </c>
      <c r="G85" s="150"/>
      <c r="H85" s="754"/>
      <c r="I85" s="755"/>
      <c r="K85" s="762"/>
      <c r="L85" s="763"/>
      <c r="M85" s="763"/>
      <c r="N85" s="764"/>
    </row>
    <row r="86" spans="1:14" s="18" customFormat="1" ht="4.2" customHeight="1" thickBot="1" x14ac:dyDescent="0.3">
      <c r="A86" s="176"/>
      <c r="B86" s="177"/>
      <c r="C86" s="178"/>
      <c r="D86" s="178"/>
      <c r="E86" s="178"/>
      <c r="F86" s="179"/>
      <c r="G86" s="195"/>
      <c r="H86" s="181"/>
      <c r="I86" s="182"/>
      <c r="K86" s="762"/>
      <c r="L86" s="763"/>
      <c r="M86" s="763"/>
      <c r="N86" s="764"/>
    </row>
    <row r="87" spans="1:14" s="8" customFormat="1" ht="25.05" customHeight="1" x14ac:dyDescent="0.2">
      <c r="A87" s="1000" t="s">
        <v>286</v>
      </c>
      <c r="B87" s="1001"/>
      <c r="C87" s="183">
        <f>SUM(C88:C101)</f>
        <v>0</v>
      </c>
      <c r="D87" s="154">
        <f>-SUM(D88:D101)</f>
        <v>0</v>
      </c>
      <c r="E87" s="725"/>
      <c r="F87" s="159">
        <f>C87+D87</f>
        <v>0</v>
      </c>
      <c r="G87" s="218"/>
      <c r="H87" s="221" t="e">
        <f>F87*$D$9</f>
        <v>#DIV/0!</v>
      </c>
      <c r="I87" s="222" t="e">
        <f>F87*$D$10</f>
        <v>#DIV/0!</v>
      </c>
      <c r="K87" s="762"/>
      <c r="L87" s="763"/>
      <c r="M87" s="763"/>
      <c r="N87" s="764"/>
    </row>
    <row r="88" spans="1:14" s="9" customFormat="1" ht="14.4" customHeight="1" x14ac:dyDescent="0.3">
      <c r="A88" s="1016"/>
      <c r="B88" s="200" t="s">
        <v>322</v>
      </c>
      <c r="C88" s="223" t="str">
        <f>'3B_PK Arbeitgeberbrutto'!U20</f>
        <v/>
      </c>
      <c r="D88" s="730"/>
      <c r="E88" s="740"/>
      <c r="F88" s="185" t="e">
        <f>C88-D88</f>
        <v>#VALUE!</v>
      </c>
      <c r="G88" s="140"/>
      <c r="H88" s="211" t="e">
        <f t="shared" ref="H88:H101" si="22">F88*$D$9</f>
        <v>#VALUE!</v>
      </c>
      <c r="I88" s="212" t="e">
        <f t="shared" ref="I88:I101" si="23">F88*$D$10</f>
        <v>#VALUE!</v>
      </c>
      <c r="K88" s="762"/>
      <c r="L88" s="763"/>
      <c r="M88" s="763"/>
      <c r="N88" s="764"/>
    </row>
    <row r="89" spans="1:14" s="9" customFormat="1" ht="14.4" customHeight="1" x14ac:dyDescent="0.3">
      <c r="A89" s="1016"/>
      <c r="B89" s="200" t="s">
        <v>156</v>
      </c>
      <c r="C89" s="730"/>
      <c r="D89" s="730"/>
      <c r="E89" s="740"/>
      <c r="F89" s="185">
        <f>C89-D89</f>
        <v>0</v>
      </c>
      <c r="G89" s="140"/>
      <c r="H89" s="211" t="e">
        <f t="shared" si="22"/>
        <v>#DIV/0!</v>
      </c>
      <c r="I89" s="212" t="e">
        <f t="shared" si="23"/>
        <v>#DIV/0!</v>
      </c>
      <c r="K89" s="762"/>
      <c r="L89" s="763"/>
      <c r="M89" s="763"/>
      <c r="N89" s="764"/>
    </row>
    <row r="90" spans="1:14" s="9" customFormat="1" ht="14.4" customHeight="1" x14ac:dyDescent="0.3">
      <c r="A90" s="1016"/>
      <c r="B90" s="224" t="s">
        <v>316</v>
      </c>
      <c r="C90" s="730"/>
      <c r="D90" s="730"/>
      <c r="E90" s="740"/>
      <c r="F90" s="185">
        <f t="shared" ref="F90:F101" si="24">C90-D90</f>
        <v>0</v>
      </c>
      <c r="G90" s="140"/>
      <c r="H90" s="211" t="e">
        <f t="shared" si="22"/>
        <v>#DIV/0!</v>
      </c>
      <c r="I90" s="212" t="e">
        <f t="shared" si="23"/>
        <v>#DIV/0!</v>
      </c>
      <c r="K90" s="762"/>
      <c r="L90" s="763"/>
      <c r="M90" s="763"/>
      <c r="N90" s="764"/>
    </row>
    <row r="91" spans="1:14" s="9" customFormat="1" ht="14.4" customHeight="1" x14ac:dyDescent="0.3">
      <c r="A91" s="1016"/>
      <c r="B91" s="224" t="s">
        <v>313</v>
      </c>
      <c r="C91" s="730"/>
      <c r="D91" s="730"/>
      <c r="E91" s="740"/>
      <c r="F91" s="185">
        <f t="shared" si="24"/>
        <v>0</v>
      </c>
      <c r="G91" s="140"/>
      <c r="H91" s="211" t="e">
        <f t="shared" si="22"/>
        <v>#DIV/0!</v>
      </c>
      <c r="I91" s="212" t="e">
        <f t="shared" si="23"/>
        <v>#DIV/0!</v>
      </c>
      <c r="K91" s="762"/>
      <c r="L91" s="763"/>
      <c r="M91" s="763"/>
      <c r="N91" s="764"/>
    </row>
    <row r="92" spans="1:14" s="9" customFormat="1" ht="14.4" customHeight="1" x14ac:dyDescent="0.3">
      <c r="A92" s="1016"/>
      <c r="B92" s="224" t="s">
        <v>314</v>
      </c>
      <c r="C92" s="730"/>
      <c r="D92" s="730"/>
      <c r="E92" s="740"/>
      <c r="F92" s="185">
        <f t="shared" si="24"/>
        <v>0</v>
      </c>
      <c r="G92" s="140"/>
      <c r="H92" s="211" t="e">
        <f t="shared" si="22"/>
        <v>#DIV/0!</v>
      </c>
      <c r="I92" s="212" t="e">
        <f t="shared" si="23"/>
        <v>#DIV/0!</v>
      </c>
      <c r="K92" s="762"/>
      <c r="L92" s="763"/>
      <c r="M92" s="763"/>
      <c r="N92" s="764"/>
    </row>
    <row r="93" spans="1:14" s="9" customFormat="1" ht="14.4" customHeight="1" x14ac:dyDescent="0.3">
      <c r="A93" s="1016"/>
      <c r="B93" s="224" t="s">
        <v>315</v>
      </c>
      <c r="C93" s="730"/>
      <c r="D93" s="730"/>
      <c r="E93" s="740"/>
      <c r="F93" s="185">
        <f t="shared" si="24"/>
        <v>0</v>
      </c>
      <c r="G93" s="140"/>
      <c r="H93" s="211" t="e">
        <f t="shared" si="22"/>
        <v>#DIV/0!</v>
      </c>
      <c r="I93" s="212" t="e">
        <f t="shared" si="23"/>
        <v>#DIV/0!</v>
      </c>
      <c r="K93" s="762"/>
      <c r="L93" s="763"/>
      <c r="M93" s="763"/>
      <c r="N93" s="764"/>
    </row>
    <row r="94" spans="1:14" s="9" customFormat="1" ht="14.4" customHeight="1" x14ac:dyDescent="0.3">
      <c r="A94" s="1016"/>
      <c r="B94" s="224" t="s">
        <v>157</v>
      </c>
      <c r="C94" s="730"/>
      <c r="D94" s="730"/>
      <c r="E94" s="740"/>
      <c r="F94" s="185">
        <f t="shared" si="24"/>
        <v>0</v>
      </c>
      <c r="G94" s="140"/>
      <c r="H94" s="211" t="e">
        <f t="shared" si="22"/>
        <v>#DIV/0!</v>
      </c>
      <c r="I94" s="212" t="e">
        <f t="shared" si="23"/>
        <v>#DIV/0!</v>
      </c>
      <c r="K94" s="762"/>
      <c r="L94" s="763"/>
      <c r="M94" s="763"/>
      <c r="N94" s="764"/>
    </row>
    <row r="95" spans="1:14" s="9" customFormat="1" ht="14.4" customHeight="1" x14ac:dyDescent="0.3">
      <c r="A95" s="1016"/>
      <c r="B95" s="224" t="s">
        <v>158</v>
      </c>
      <c r="C95" s="730"/>
      <c r="D95" s="730"/>
      <c r="E95" s="740"/>
      <c r="F95" s="185">
        <f t="shared" si="24"/>
        <v>0</v>
      </c>
      <c r="G95" s="140"/>
      <c r="H95" s="211" t="e">
        <f t="shared" si="22"/>
        <v>#DIV/0!</v>
      </c>
      <c r="I95" s="212" t="e">
        <f t="shared" si="23"/>
        <v>#DIV/0!</v>
      </c>
      <c r="K95" s="762"/>
      <c r="L95" s="763"/>
      <c r="M95" s="763"/>
      <c r="N95" s="764"/>
    </row>
    <row r="96" spans="1:14" s="9" customFormat="1" ht="14.4" customHeight="1" x14ac:dyDescent="0.3">
      <c r="A96" s="1016"/>
      <c r="B96" s="225" t="s">
        <v>159</v>
      </c>
      <c r="C96" s="730"/>
      <c r="D96" s="730"/>
      <c r="E96" s="740"/>
      <c r="F96" s="185">
        <f t="shared" si="24"/>
        <v>0</v>
      </c>
      <c r="G96" s="140"/>
      <c r="H96" s="211" t="e">
        <f t="shared" si="22"/>
        <v>#DIV/0!</v>
      </c>
      <c r="I96" s="212" t="e">
        <f t="shared" si="23"/>
        <v>#DIV/0!</v>
      </c>
      <c r="K96" s="762"/>
      <c r="L96" s="763"/>
      <c r="M96" s="763"/>
      <c r="N96" s="764"/>
    </row>
    <row r="97" spans="1:14" s="9" customFormat="1" ht="14.4" customHeight="1" x14ac:dyDescent="0.3">
      <c r="A97" s="1016"/>
      <c r="B97" s="226" t="s">
        <v>160</v>
      </c>
      <c r="C97" s="730"/>
      <c r="D97" s="730"/>
      <c r="E97" s="740"/>
      <c r="F97" s="185">
        <f t="shared" si="24"/>
        <v>0</v>
      </c>
      <c r="G97" s="140"/>
      <c r="H97" s="211" t="e">
        <f t="shared" si="22"/>
        <v>#DIV/0!</v>
      </c>
      <c r="I97" s="212" t="e">
        <f t="shared" si="23"/>
        <v>#DIV/0!</v>
      </c>
      <c r="K97" s="762"/>
      <c r="L97" s="763"/>
      <c r="M97" s="763"/>
      <c r="N97" s="764"/>
    </row>
    <row r="98" spans="1:14" s="9" customFormat="1" ht="14.4" customHeight="1" x14ac:dyDescent="0.3">
      <c r="A98" s="1016"/>
      <c r="B98" s="227" t="s">
        <v>161</v>
      </c>
      <c r="C98" s="730"/>
      <c r="D98" s="730"/>
      <c r="E98" s="740"/>
      <c r="F98" s="185">
        <f t="shared" si="24"/>
        <v>0</v>
      </c>
      <c r="G98" s="140"/>
      <c r="H98" s="211" t="e">
        <f t="shared" si="22"/>
        <v>#DIV/0!</v>
      </c>
      <c r="I98" s="212" t="e">
        <f t="shared" si="23"/>
        <v>#DIV/0!</v>
      </c>
      <c r="K98" s="762"/>
      <c r="L98" s="763"/>
      <c r="M98" s="763"/>
      <c r="N98" s="764"/>
    </row>
    <row r="99" spans="1:14" s="9" customFormat="1" ht="35.4" customHeight="1" x14ac:dyDescent="0.3">
      <c r="A99" s="1016"/>
      <c r="B99" s="240" t="s">
        <v>336</v>
      </c>
      <c r="C99" s="228">
        <f>IF('5_Unternehmensübliche Anteile'!F26&lt;0,0,-'5_Unternehmensübliche Anteile'!F26)</f>
        <v>0</v>
      </c>
      <c r="D99" s="746"/>
      <c r="E99" s="747"/>
      <c r="F99" s="185">
        <f t="shared" si="24"/>
        <v>0</v>
      </c>
      <c r="G99" s="174"/>
      <c r="H99" s="211">
        <f>F99</f>
        <v>0</v>
      </c>
      <c r="I99" s="142"/>
      <c r="K99" s="765"/>
      <c r="L99" s="763"/>
      <c r="M99" s="763"/>
      <c r="N99" s="764"/>
    </row>
    <row r="100" spans="1:14" s="9" customFormat="1" ht="14.4" customHeight="1" x14ac:dyDescent="0.3">
      <c r="A100" s="1016"/>
      <c r="B100" s="732"/>
      <c r="C100" s="732"/>
      <c r="D100" s="746"/>
      <c r="E100" s="747"/>
      <c r="F100" s="185">
        <f t="shared" si="24"/>
        <v>0</v>
      </c>
      <c r="G100" s="174"/>
      <c r="H100" s="211" t="e">
        <f t="shared" ref="H100" si="25">F100*$D$9</f>
        <v>#DIV/0!</v>
      </c>
      <c r="I100" s="212" t="e">
        <f t="shared" ref="I100" si="26">F100*$D$10</f>
        <v>#DIV/0!</v>
      </c>
      <c r="K100" s="762"/>
      <c r="L100" s="763"/>
      <c r="M100" s="763"/>
      <c r="N100" s="764"/>
    </row>
    <row r="101" spans="1:14" s="9" customFormat="1" ht="14.4" customHeight="1" thickBot="1" x14ac:dyDescent="0.35">
      <c r="A101" s="1017"/>
      <c r="B101" s="756"/>
      <c r="C101" s="756"/>
      <c r="D101" s="733"/>
      <c r="E101" s="748"/>
      <c r="F101" s="198">
        <f t="shared" si="24"/>
        <v>0</v>
      </c>
      <c r="G101" s="150"/>
      <c r="H101" s="213" t="e">
        <f t="shared" si="22"/>
        <v>#DIV/0!</v>
      </c>
      <c r="I101" s="214" t="e">
        <f t="shared" si="23"/>
        <v>#DIV/0!</v>
      </c>
      <c r="K101" s="762"/>
      <c r="L101" s="763"/>
      <c r="M101" s="763"/>
      <c r="N101" s="764"/>
    </row>
    <row r="102" spans="1:14" s="8" customFormat="1" ht="22.8" customHeight="1" thickBot="1" x14ac:dyDescent="0.25">
      <c r="A102" s="1014" t="s">
        <v>230</v>
      </c>
      <c r="B102" s="1015"/>
      <c r="C102" s="229"/>
      <c r="D102" s="229"/>
      <c r="E102" s="229"/>
      <c r="F102" s="229"/>
      <c r="G102" s="230"/>
      <c r="H102" s="231"/>
      <c r="I102" s="232"/>
      <c r="K102" s="762"/>
      <c r="L102" s="763"/>
      <c r="M102" s="763"/>
      <c r="N102" s="764"/>
    </row>
    <row r="103" spans="1:14" ht="24.6" customHeight="1" x14ac:dyDescent="0.25">
      <c r="A103" s="1000" t="s">
        <v>262</v>
      </c>
      <c r="B103" s="1001"/>
      <c r="C103" s="183">
        <f>SUM(C104:C108)</f>
        <v>0</v>
      </c>
      <c r="D103" s="154">
        <f>SUM(D104:D108)</f>
        <v>0</v>
      </c>
      <c r="E103" s="725"/>
      <c r="F103" s="159">
        <f>C103+D103</f>
        <v>0</v>
      </c>
      <c r="G103" s="196"/>
      <c r="H103" s="233" t="e">
        <f>F103*$D$11</f>
        <v>#DIV/0!</v>
      </c>
      <c r="I103" s="234"/>
      <c r="J103" s="113"/>
      <c r="K103" s="762"/>
      <c r="L103" s="763"/>
      <c r="M103" s="763"/>
      <c r="N103" s="764"/>
    </row>
    <row r="104" spans="1:14" ht="33.6" customHeight="1" x14ac:dyDescent="0.25">
      <c r="A104" s="1012"/>
      <c r="B104" s="110" t="s">
        <v>162</v>
      </c>
      <c r="C104" s="730"/>
      <c r="D104" s="730"/>
      <c r="E104" s="740"/>
      <c r="F104" s="185">
        <f t="shared" ref="F104:F108" si="27">C104-D104</f>
        <v>0</v>
      </c>
      <c r="G104" s="140"/>
      <c r="H104" s="211" t="e">
        <f t="shared" ref="H104:H108" si="28">F104*$D$11</f>
        <v>#DIV/0!</v>
      </c>
      <c r="I104" s="142"/>
      <c r="J104" s="113"/>
      <c r="K104" s="762"/>
      <c r="L104" s="763"/>
      <c r="M104" s="763"/>
      <c r="N104" s="764"/>
    </row>
    <row r="105" spans="1:14" ht="14.4" customHeight="1" x14ac:dyDescent="0.25">
      <c r="A105" s="1012"/>
      <c r="B105" s="235" t="s">
        <v>163</v>
      </c>
      <c r="C105" s="730"/>
      <c r="D105" s="730"/>
      <c r="E105" s="740"/>
      <c r="F105" s="185">
        <f t="shared" si="27"/>
        <v>0</v>
      </c>
      <c r="G105" s="140"/>
      <c r="H105" s="211" t="e">
        <f t="shared" si="28"/>
        <v>#DIV/0!</v>
      </c>
      <c r="I105" s="142"/>
      <c r="J105" s="113"/>
      <c r="K105" s="762"/>
      <c r="L105" s="763"/>
      <c r="M105" s="763"/>
      <c r="N105" s="764"/>
    </row>
    <row r="106" spans="1:14" ht="19.2" customHeight="1" x14ac:dyDescent="0.25">
      <c r="A106" s="1012"/>
      <c r="B106" s="236" t="s">
        <v>60</v>
      </c>
      <c r="C106" s="730"/>
      <c r="D106" s="730"/>
      <c r="E106" s="740"/>
      <c r="F106" s="185">
        <f t="shared" si="27"/>
        <v>0</v>
      </c>
      <c r="G106" s="140"/>
      <c r="H106" s="211" t="e">
        <f t="shared" si="28"/>
        <v>#DIV/0!</v>
      </c>
      <c r="I106" s="142"/>
      <c r="K106" s="762"/>
      <c r="L106" s="763"/>
      <c r="M106" s="763"/>
      <c r="N106" s="764"/>
    </row>
    <row r="107" spans="1:14" ht="14.4" customHeight="1" x14ac:dyDescent="0.25">
      <c r="A107" s="1012"/>
      <c r="B107" s="757"/>
      <c r="C107" s="746"/>
      <c r="D107" s="746"/>
      <c r="E107" s="747"/>
      <c r="F107" s="185">
        <f t="shared" si="27"/>
        <v>0</v>
      </c>
      <c r="G107" s="174"/>
      <c r="H107" s="211" t="e">
        <f t="shared" si="28"/>
        <v>#DIV/0!</v>
      </c>
      <c r="I107" s="216"/>
      <c r="K107" s="762"/>
      <c r="L107" s="763"/>
      <c r="M107" s="763"/>
      <c r="N107" s="764"/>
    </row>
    <row r="108" spans="1:14" ht="14.4" customHeight="1" thickBot="1" x14ac:dyDescent="0.3">
      <c r="A108" s="1013"/>
      <c r="B108" s="758"/>
      <c r="C108" s="733"/>
      <c r="D108" s="733"/>
      <c r="E108" s="748"/>
      <c r="F108" s="198">
        <f t="shared" si="27"/>
        <v>0</v>
      </c>
      <c r="G108" s="150"/>
      <c r="H108" s="213" t="e">
        <f t="shared" si="28"/>
        <v>#DIV/0!</v>
      </c>
      <c r="I108" s="217"/>
      <c r="K108" s="762"/>
      <c r="L108" s="763"/>
      <c r="M108" s="763"/>
      <c r="N108" s="764"/>
    </row>
    <row r="109" spans="1:14" s="18" customFormat="1" ht="4.2" customHeight="1" thickBot="1" x14ac:dyDescent="0.3">
      <c r="A109" s="176"/>
      <c r="B109" s="177"/>
      <c r="C109" s="178"/>
      <c r="D109" s="178"/>
      <c r="E109" s="178"/>
      <c r="F109" s="179"/>
      <c r="G109" s="195"/>
      <c r="H109" s="181"/>
      <c r="I109" s="182"/>
      <c r="K109" s="762"/>
      <c r="L109" s="763"/>
      <c r="M109" s="763"/>
      <c r="N109" s="764"/>
    </row>
    <row r="110" spans="1:14" ht="24.6" customHeight="1" x14ac:dyDescent="0.25">
      <c r="A110" s="1000" t="s">
        <v>263</v>
      </c>
      <c r="B110" s="1001"/>
      <c r="C110" s="183">
        <f>SUM(C111,C112)</f>
        <v>0</v>
      </c>
      <c r="D110" s="154">
        <f>SUM(D111,D112)</f>
        <v>0</v>
      </c>
      <c r="E110" s="725"/>
      <c r="F110" s="159">
        <f>C110+D110</f>
        <v>0</v>
      </c>
      <c r="G110" s="196"/>
      <c r="H110" s="237">
        <f>-SUM(H111:H112)</f>
        <v>0</v>
      </c>
      <c r="I110" s="238">
        <f>-SUM(I111:I112)</f>
        <v>0</v>
      </c>
      <c r="K110" s="765"/>
      <c r="L110" s="763"/>
      <c r="M110" s="763"/>
      <c r="N110" s="764"/>
    </row>
    <row r="111" spans="1:14" ht="14.4" customHeight="1" x14ac:dyDescent="0.25">
      <c r="A111" s="199"/>
      <c r="B111" s="757" t="s">
        <v>10</v>
      </c>
      <c r="C111" s="759"/>
      <c r="D111" s="759"/>
      <c r="E111" s="752"/>
      <c r="F111" s="243">
        <f>SUM(C111-D111)</f>
        <v>0</v>
      </c>
      <c r="G111" s="202"/>
      <c r="H111" s="759"/>
      <c r="I111" s="760"/>
      <c r="K111" s="762"/>
      <c r="L111" s="763"/>
      <c r="M111" s="763"/>
      <c r="N111" s="764"/>
    </row>
    <row r="112" spans="1:14" ht="14.4" customHeight="1" thickBot="1" x14ac:dyDescent="0.3">
      <c r="A112" s="127"/>
      <c r="B112" s="753"/>
      <c r="C112" s="733"/>
      <c r="D112" s="733"/>
      <c r="E112" s="748"/>
      <c r="F112" s="244">
        <f>SUM(C112-D112)</f>
        <v>0</v>
      </c>
      <c r="G112" s="239"/>
      <c r="H112" s="742"/>
      <c r="I112" s="761"/>
      <c r="K112" s="767"/>
      <c r="L112" s="768"/>
      <c r="M112" s="768"/>
      <c r="N112" s="769"/>
    </row>
  </sheetData>
  <sheetProtection algorithmName="SHA-512" hashValue="9cSF/XiFjROM/R78SVqfpetU2uS9IqALIuIHY6vo1RaC2XAFfSWa0zTGnLfY+iLIe4V1nR9OXuiOo2uKgbKk4A==" saltValue="6t0z/zPKS/1LDhqtBygoVg==" spinCount="100000" sheet="1" objects="1" scenarios="1"/>
  <mergeCells count="43">
    <mergeCell ref="A4:B4"/>
    <mergeCell ref="A3:B3"/>
    <mergeCell ref="A5:B5"/>
    <mergeCell ref="K2:N3"/>
    <mergeCell ref="F5:I5"/>
    <mergeCell ref="A2:I2"/>
    <mergeCell ref="C3:I3"/>
    <mergeCell ref="C4:I4"/>
    <mergeCell ref="A8:B8"/>
    <mergeCell ref="A9:B9"/>
    <mergeCell ref="A7:D7"/>
    <mergeCell ref="H13:H14"/>
    <mergeCell ref="A103:B103"/>
    <mergeCell ref="A72:B72"/>
    <mergeCell ref="A84:B84"/>
    <mergeCell ref="C12:C14"/>
    <mergeCell ref="D12:D14"/>
    <mergeCell ref="F12:F14"/>
    <mergeCell ref="A16:B16"/>
    <mergeCell ref="A24:B24"/>
    <mergeCell ref="A35:B35"/>
    <mergeCell ref="A47:B47"/>
    <mergeCell ref="A54:B54"/>
    <mergeCell ref="A59:B59"/>
    <mergeCell ref="A110:B110"/>
    <mergeCell ref="A12:B14"/>
    <mergeCell ref="A87:B87"/>
    <mergeCell ref="A18:A22"/>
    <mergeCell ref="A37:A45"/>
    <mergeCell ref="A49:A52"/>
    <mergeCell ref="A61:A70"/>
    <mergeCell ref="A74:A82"/>
    <mergeCell ref="A25:A33"/>
    <mergeCell ref="A104:A108"/>
    <mergeCell ref="A15:B15"/>
    <mergeCell ref="A102:B102"/>
    <mergeCell ref="A88:A101"/>
    <mergeCell ref="I13:I14"/>
    <mergeCell ref="H12:I12"/>
    <mergeCell ref="G12:G14"/>
    <mergeCell ref="A10:B10"/>
    <mergeCell ref="A11:B11"/>
    <mergeCell ref="E12:E14"/>
  </mergeCells>
  <pageMargins left="0.70866141732283472" right="0.70866141732283472" top="0.78740157480314965" bottom="0.78740157480314965" header="0.31496062992125984" footer="0.31496062992125984"/>
  <pageSetup paperSize="9" scale="54" fitToHeight="3" orientation="landscape" horizontalDpi="90" verticalDpi="90" r:id="rId1"/>
  <headerFooter>
    <oddHeader>&amp;LKalkulation WfbM / ALA_4_Kalkulation Sachkosten_Erträge</oddHeader>
  </headerFooter>
  <rowBreaks count="1" manualBreakCount="1">
    <brk id="5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9" r:id="rId4" name="Check Box 3">
              <controlPr defaultSize="0" autoFill="0" autoLine="0" autoPict="0">
                <anchor moveWithCells="1">
                  <from>
                    <xdr:col>0</xdr:col>
                    <xdr:colOff>106680</xdr:colOff>
                    <xdr:row>34</xdr:row>
                    <xdr:rowOff>281940</xdr:rowOff>
                  </from>
                  <to>
                    <xdr:col>0</xdr:col>
                    <xdr:colOff>289560</xdr:colOff>
                    <xdr:row>36</xdr:row>
                    <xdr:rowOff>0</xdr:rowOff>
                  </to>
                </anchor>
              </controlPr>
            </control>
          </mc:Choice>
        </mc:AlternateContent>
        <mc:AlternateContent xmlns:mc="http://schemas.openxmlformats.org/markup-compatibility/2006">
          <mc:Choice Requires="x14">
            <control shapeId="9220" r:id="rId5" name="Check Box 4">
              <controlPr defaultSize="0" autoFill="0" autoLine="0" autoPict="0">
                <anchor moveWithCells="1">
                  <from>
                    <xdr:col>0</xdr:col>
                    <xdr:colOff>114300</xdr:colOff>
                    <xdr:row>46</xdr:row>
                    <xdr:rowOff>289560</xdr:rowOff>
                  </from>
                  <to>
                    <xdr:col>0</xdr:col>
                    <xdr:colOff>297180</xdr:colOff>
                    <xdr:row>48</xdr:row>
                    <xdr:rowOff>7620</xdr:rowOff>
                  </to>
                </anchor>
              </controlPr>
            </control>
          </mc:Choice>
        </mc:AlternateContent>
        <mc:AlternateContent xmlns:mc="http://schemas.openxmlformats.org/markup-compatibility/2006">
          <mc:Choice Requires="x14">
            <control shapeId="9222" r:id="rId6" name="Check Box 6">
              <controlPr defaultSize="0" autoFill="0" autoLine="0" autoPict="0">
                <anchor moveWithCells="1">
                  <from>
                    <xdr:col>0</xdr:col>
                    <xdr:colOff>121920</xdr:colOff>
                    <xdr:row>58</xdr:row>
                    <xdr:rowOff>281940</xdr:rowOff>
                  </from>
                  <to>
                    <xdr:col>0</xdr:col>
                    <xdr:colOff>304800</xdr:colOff>
                    <xdr:row>60</xdr:row>
                    <xdr:rowOff>0</xdr:rowOff>
                  </to>
                </anchor>
              </controlPr>
            </control>
          </mc:Choice>
        </mc:AlternateContent>
        <mc:AlternateContent xmlns:mc="http://schemas.openxmlformats.org/markup-compatibility/2006">
          <mc:Choice Requires="x14">
            <control shapeId="9223" r:id="rId7" name="Check Box 7">
              <controlPr defaultSize="0" autoFill="0" autoLine="0" autoPict="0">
                <anchor moveWithCells="1">
                  <from>
                    <xdr:col>0</xdr:col>
                    <xdr:colOff>129540</xdr:colOff>
                    <xdr:row>71</xdr:row>
                    <xdr:rowOff>304800</xdr:rowOff>
                  </from>
                  <to>
                    <xdr:col>0</xdr:col>
                    <xdr:colOff>312420</xdr:colOff>
                    <xdr:row>73</xdr:row>
                    <xdr:rowOff>22860</xdr:rowOff>
                  </to>
                </anchor>
              </controlPr>
            </control>
          </mc:Choice>
        </mc:AlternateContent>
        <mc:AlternateContent xmlns:mc="http://schemas.openxmlformats.org/markup-compatibility/2006">
          <mc:Choice Requires="x14">
            <control shapeId="9229" r:id="rId8" name="Check Box 13">
              <controlPr defaultSize="0" autoFill="0" autoLine="0" autoPict="0">
                <anchor moveWithCells="1">
                  <from>
                    <xdr:col>0</xdr:col>
                    <xdr:colOff>106680</xdr:colOff>
                    <xdr:row>16</xdr:row>
                    <xdr:rowOff>53340</xdr:rowOff>
                  </from>
                  <to>
                    <xdr:col>0</xdr:col>
                    <xdr:colOff>251460</xdr:colOff>
                    <xdr:row>16</xdr:row>
                    <xdr:rowOff>228600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8">
    <pageSetUpPr fitToPage="1"/>
  </sheetPr>
  <dimension ref="A1:I48"/>
  <sheetViews>
    <sheetView zoomScale="80" zoomScaleNormal="80" workbookViewId="0">
      <selection activeCell="E11" sqref="E11"/>
    </sheetView>
  </sheetViews>
  <sheetFormatPr baseColWidth="10" defaultColWidth="11.5546875" defaultRowHeight="13.8" x14ac:dyDescent="0.25"/>
  <cols>
    <col min="1" max="1" width="4.5546875" style="256" customWidth="1"/>
    <col min="2" max="2" width="11.5546875" style="256"/>
    <col min="3" max="3" width="19.6640625" style="256" customWidth="1"/>
    <col min="4" max="4" width="23.6640625" style="256" customWidth="1"/>
    <col min="5" max="5" width="15.77734375" style="256" customWidth="1"/>
    <col min="6" max="6" width="12.77734375" style="256" bestFit="1" customWidth="1"/>
    <col min="7" max="7" width="12.21875" style="256" bestFit="1" customWidth="1"/>
    <col min="8" max="16384" width="11.5546875" style="256"/>
  </cols>
  <sheetData>
    <row r="1" spans="1:8" ht="36.6" customHeight="1" thickBot="1" x14ac:dyDescent="0.3">
      <c r="A1" s="1048" t="s">
        <v>225</v>
      </c>
      <c r="B1" s="1049"/>
      <c r="C1" s="1049"/>
      <c r="D1" s="1049"/>
      <c r="E1" s="1049"/>
      <c r="F1" s="1050"/>
      <c r="G1" s="249"/>
      <c r="H1" s="269"/>
    </row>
    <row r="2" spans="1:8" ht="65.400000000000006" customHeight="1" thickBot="1" x14ac:dyDescent="0.3">
      <c r="A2" s="1045" t="s">
        <v>226</v>
      </c>
      <c r="B2" s="1046"/>
      <c r="C2" s="1046"/>
      <c r="D2" s="1046"/>
      <c r="E2" s="1046"/>
      <c r="F2" s="1047"/>
      <c r="G2" s="250"/>
    </row>
    <row r="3" spans="1:8" ht="3.6" customHeight="1" x14ac:dyDescent="0.25">
      <c r="A3" s="89"/>
      <c r="B3" s="1"/>
      <c r="C3" s="2"/>
      <c r="D3" s="1"/>
      <c r="E3" s="1"/>
      <c r="F3" s="245"/>
      <c r="G3" s="251"/>
      <c r="H3" s="269"/>
    </row>
    <row r="4" spans="1:8" ht="25.2" customHeight="1" x14ac:dyDescent="0.25">
      <c r="A4" s="90" t="s">
        <v>186</v>
      </c>
      <c r="B4" s="1043" t="s">
        <v>171</v>
      </c>
      <c r="C4" s="1044"/>
      <c r="D4" s="1044"/>
      <c r="E4" s="1044"/>
      <c r="F4" s="245"/>
      <c r="G4" s="251"/>
      <c r="H4" s="269"/>
    </row>
    <row r="5" spans="1:8" ht="28.2" customHeight="1" x14ac:dyDescent="0.25">
      <c r="A5" s="91" t="s">
        <v>185</v>
      </c>
      <c r="B5" s="1040" t="s">
        <v>172</v>
      </c>
      <c r="C5" s="1041"/>
      <c r="D5" s="1042"/>
      <c r="E5" s="4"/>
      <c r="F5" s="246"/>
      <c r="G5" s="251"/>
    </row>
    <row r="6" spans="1:8" ht="28.2" customHeight="1" x14ac:dyDescent="0.25">
      <c r="A6" s="91" t="s">
        <v>187</v>
      </c>
      <c r="B6" s="1040" t="s">
        <v>173</v>
      </c>
      <c r="C6" s="1041"/>
      <c r="D6" s="1042"/>
      <c r="E6" s="4"/>
      <c r="F6" s="246"/>
      <c r="G6" s="251"/>
    </row>
    <row r="7" spans="1:8" ht="28.2" customHeight="1" x14ac:dyDescent="0.25">
      <c r="A7" s="91" t="s">
        <v>188</v>
      </c>
      <c r="B7" s="1040" t="s">
        <v>174</v>
      </c>
      <c r="C7" s="1041"/>
      <c r="D7" s="1042"/>
      <c r="E7" s="4"/>
      <c r="F7" s="246"/>
      <c r="G7" s="251"/>
    </row>
    <row r="8" spans="1:8" ht="28.2" customHeight="1" thickBot="1" x14ac:dyDescent="0.3">
      <c r="A8" s="93"/>
      <c r="B8" s="1054" t="s">
        <v>175</v>
      </c>
      <c r="C8" s="1055"/>
      <c r="D8" s="1055"/>
      <c r="E8" s="1056"/>
      <c r="F8" s="247">
        <f>SUM(E5:E7)</f>
        <v>0</v>
      </c>
      <c r="G8" s="251"/>
      <c r="H8" s="269"/>
    </row>
    <row r="9" spans="1:8" ht="3.6" customHeight="1" x14ac:dyDescent="0.25">
      <c r="A9" s="89"/>
      <c r="B9" s="1"/>
      <c r="C9" s="2"/>
      <c r="D9" s="1"/>
      <c r="E9" s="1"/>
      <c r="F9" s="245"/>
      <c r="G9" s="251"/>
      <c r="H9" s="269"/>
    </row>
    <row r="10" spans="1:8" ht="28.2" customHeight="1" x14ac:dyDescent="0.25">
      <c r="A10" s="90" t="s">
        <v>189</v>
      </c>
      <c r="B10" s="1043" t="s">
        <v>176</v>
      </c>
      <c r="C10" s="1044" t="s">
        <v>42</v>
      </c>
      <c r="D10" s="1044" t="s">
        <v>43</v>
      </c>
      <c r="E10" s="1044"/>
      <c r="F10" s="246"/>
      <c r="G10" s="1"/>
      <c r="H10" s="269"/>
    </row>
    <row r="11" spans="1:8" ht="28.2" customHeight="1" x14ac:dyDescent="0.25">
      <c r="A11" s="92" t="s">
        <v>185</v>
      </c>
      <c r="B11" s="1040" t="s">
        <v>177</v>
      </c>
      <c r="C11" s="1041"/>
      <c r="D11" s="1042"/>
      <c r="E11" s="4"/>
      <c r="F11" s="246"/>
      <c r="G11" s="1"/>
      <c r="H11" s="269"/>
    </row>
    <row r="12" spans="1:8" ht="28.2" customHeight="1" x14ac:dyDescent="0.25">
      <c r="A12" s="92" t="s">
        <v>187</v>
      </c>
      <c r="B12" s="1040" t="s">
        <v>178</v>
      </c>
      <c r="C12" s="1041"/>
      <c r="D12" s="1042"/>
      <c r="E12" s="7"/>
      <c r="F12" s="246"/>
      <c r="G12" s="1"/>
      <c r="H12" s="269"/>
    </row>
    <row r="13" spans="1:8" ht="28.2" customHeight="1" x14ac:dyDescent="0.25">
      <c r="A13" s="92" t="s">
        <v>188</v>
      </c>
      <c r="B13" s="1040" t="s">
        <v>179</v>
      </c>
      <c r="C13" s="1041"/>
      <c r="D13" s="1042"/>
      <c r="E13" s="7"/>
      <c r="F13" s="246"/>
      <c r="G13" s="1"/>
      <c r="H13" s="269"/>
    </row>
    <row r="14" spans="1:8" ht="28.2" customHeight="1" x14ac:dyDescent="0.25">
      <c r="A14" s="92" t="s">
        <v>190</v>
      </c>
      <c r="B14" s="1040" t="s">
        <v>180</v>
      </c>
      <c r="C14" s="1041"/>
      <c r="D14" s="1042"/>
      <c r="E14" s="4"/>
      <c r="F14" s="246"/>
      <c r="G14" s="251"/>
    </row>
    <row r="15" spans="1:8" ht="28.2" customHeight="1" x14ac:dyDescent="0.25">
      <c r="A15" s="92" t="s">
        <v>191</v>
      </c>
      <c r="B15" s="1040" t="s">
        <v>181</v>
      </c>
      <c r="C15" s="1041"/>
      <c r="D15" s="1042"/>
      <c r="E15" s="7"/>
      <c r="F15" s="246"/>
      <c r="G15" s="251"/>
    </row>
    <row r="16" spans="1:8" ht="28.2" customHeight="1" x14ac:dyDescent="0.25">
      <c r="A16" s="92" t="s">
        <v>192</v>
      </c>
      <c r="B16" s="1040" t="s">
        <v>182</v>
      </c>
      <c r="C16" s="1041"/>
      <c r="D16" s="1042"/>
      <c r="E16" s="4"/>
      <c r="F16" s="246"/>
      <c r="G16" s="251"/>
    </row>
    <row r="17" spans="1:9" ht="28.2" customHeight="1" x14ac:dyDescent="0.25">
      <c r="A17" s="92" t="s">
        <v>193</v>
      </c>
      <c r="B17" s="1040" t="s">
        <v>183</v>
      </c>
      <c r="C17" s="1041"/>
      <c r="D17" s="1042"/>
      <c r="E17" s="7"/>
      <c r="F17" s="246"/>
      <c r="G17" s="251"/>
    </row>
    <row r="18" spans="1:9" ht="28.2" customHeight="1" thickBot="1" x14ac:dyDescent="0.3">
      <c r="A18" s="93"/>
      <c r="B18" s="1054" t="s">
        <v>184</v>
      </c>
      <c r="C18" s="1055"/>
      <c r="D18" s="1055"/>
      <c r="E18" s="1056"/>
      <c r="F18" s="247">
        <f>SUM(E11:E17)</f>
        <v>0</v>
      </c>
      <c r="G18" s="251"/>
    </row>
    <row r="19" spans="1:9" ht="3.6" customHeight="1" x14ac:dyDescent="0.25">
      <c r="A19" s="89"/>
      <c r="B19" s="1"/>
      <c r="C19" s="2"/>
      <c r="D19" s="1"/>
      <c r="E19" s="1"/>
      <c r="F19" s="245"/>
      <c r="G19" s="251"/>
    </row>
    <row r="20" spans="1:9" ht="28.2" customHeight="1" x14ac:dyDescent="0.25">
      <c r="A20" s="90" t="s">
        <v>194</v>
      </c>
      <c r="B20" s="1043" t="s">
        <v>195</v>
      </c>
      <c r="C20" s="1044" t="s">
        <v>42</v>
      </c>
      <c r="D20" s="1044" t="s">
        <v>43</v>
      </c>
      <c r="E20" s="1044"/>
      <c r="F20" s="246"/>
      <c r="G20" s="251"/>
    </row>
    <row r="21" spans="1:9" ht="28.2" customHeight="1" x14ac:dyDescent="0.25">
      <c r="A21" s="92" t="s">
        <v>185</v>
      </c>
      <c r="B21" s="1040" t="str">
        <f>B8</f>
        <v>Summe der Erträge</v>
      </c>
      <c r="C21" s="1041" t="s">
        <v>45</v>
      </c>
      <c r="D21" s="1042" t="s">
        <v>46</v>
      </c>
      <c r="E21" s="6">
        <f>F8</f>
        <v>0</v>
      </c>
      <c r="F21" s="246"/>
      <c r="G21" s="251"/>
    </row>
    <row r="22" spans="1:9" ht="28.2" customHeight="1" x14ac:dyDescent="0.25">
      <c r="A22" s="92" t="s">
        <v>187</v>
      </c>
      <c r="B22" s="1040" t="str">
        <f>B18</f>
        <v>Summe der notwendigen Kosten</v>
      </c>
      <c r="C22" s="1041"/>
      <c r="D22" s="1042"/>
      <c r="E22" s="6">
        <f>F18</f>
        <v>0</v>
      </c>
      <c r="F22" s="246"/>
      <c r="G22" s="251"/>
    </row>
    <row r="23" spans="1:9" ht="28.2" customHeight="1" thickBot="1" x14ac:dyDescent="0.3">
      <c r="A23" s="93"/>
      <c r="B23" s="1054" t="s">
        <v>196</v>
      </c>
      <c r="C23" s="1055"/>
      <c r="D23" s="1055"/>
      <c r="E23" s="1056"/>
      <c r="F23" s="247">
        <f>E21-E22</f>
        <v>0</v>
      </c>
      <c r="G23" s="251"/>
    </row>
    <row r="24" spans="1:9" ht="3.6" customHeight="1" x14ac:dyDescent="0.25">
      <c r="A24" s="89"/>
      <c r="B24" s="1"/>
      <c r="C24" s="2"/>
      <c r="D24" s="1"/>
      <c r="E24" s="1"/>
      <c r="F24" s="245"/>
      <c r="G24" s="251"/>
    </row>
    <row r="25" spans="1:9" ht="28.2" customHeight="1" x14ac:dyDescent="0.25">
      <c r="A25" s="90" t="s">
        <v>197</v>
      </c>
      <c r="B25" s="1051" t="s">
        <v>48</v>
      </c>
      <c r="C25" s="1052" t="s">
        <v>42</v>
      </c>
      <c r="D25" s="1052" t="s">
        <v>43</v>
      </c>
      <c r="E25" s="1052"/>
      <c r="F25" s="246"/>
      <c r="G25" s="251"/>
    </row>
    <row r="26" spans="1:9" ht="56.4" customHeight="1" thickBot="1" x14ac:dyDescent="0.3">
      <c r="A26" s="93" t="s">
        <v>185</v>
      </c>
      <c r="B26" s="1053" t="s">
        <v>227</v>
      </c>
      <c r="C26" s="1053"/>
      <c r="D26" s="1053"/>
      <c r="E26" s="1053"/>
      <c r="F26" s="248">
        <f>SUM(F23*20%)</f>
        <v>0</v>
      </c>
      <c r="G26" s="251"/>
    </row>
    <row r="27" spans="1:9" x14ac:dyDescent="0.25">
      <c r="A27" s="3"/>
      <c r="B27" s="1"/>
      <c r="C27" s="1"/>
      <c r="D27" s="1"/>
      <c r="E27" s="5"/>
      <c r="F27" s="5"/>
      <c r="G27" s="1"/>
      <c r="I27" s="412"/>
    </row>
    <row r="28" spans="1:9" x14ac:dyDescent="0.25">
      <c r="A28" s="3"/>
      <c r="B28" s="1"/>
      <c r="C28" s="1"/>
      <c r="D28" s="1"/>
      <c r="E28" s="1"/>
      <c r="F28" s="413"/>
      <c r="G28" s="1"/>
    </row>
    <row r="29" spans="1:9" x14ac:dyDescent="0.25">
      <c r="A29" s="3"/>
      <c r="B29" s="414"/>
      <c r="C29" s="1"/>
      <c r="D29" s="1"/>
      <c r="E29" s="1"/>
      <c r="F29" s="413"/>
      <c r="G29" s="1"/>
    </row>
    <row r="30" spans="1:9" x14ac:dyDescent="0.25">
      <c r="A30" s="3"/>
      <c r="B30" s="1"/>
      <c r="C30" s="1"/>
      <c r="D30" s="1"/>
      <c r="E30" s="1"/>
      <c r="F30" s="1"/>
      <c r="G30" s="1"/>
    </row>
    <row r="31" spans="1:9" x14ac:dyDescent="0.25">
      <c r="A31" s="3"/>
      <c r="B31" s="1"/>
      <c r="C31" s="1"/>
      <c r="D31" s="1"/>
      <c r="E31" s="1"/>
      <c r="F31" s="1"/>
      <c r="G31" s="1"/>
    </row>
    <row r="32" spans="1:9" x14ac:dyDescent="0.25">
      <c r="A32" s="3"/>
      <c r="B32" s="1"/>
      <c r="C32" s="1"/>
      <c r="D32" s="1"/>
      <c r="E32" s="1"/>
      <c r="F32" s="1"/>
      <c r="G32" s="1"/>
    </row>
    <row r="33" spans="1:7" x14ac:dyDescent="0.25">
      <c r="A33" s="3"/>
      <c r="B33" s="1"/>
      <c r="C33" s="1"/>
      <c r="D33" s="1"/>
      <c r="E33" s="1"/>
      <c r="F33" s="1"/>
      <c r="G33" s="1"/>
    </row>
    <row r="34" spans="1:7" x14ac:dyDescent="0.25">
      <c r="A34" s="3"/>
      <c r="B34" s="1"/>
      <c r="C34" s="1"/>
      <c r="D34" s="1"/>
      <c r="E34" s="1"/>
      <c r="F34" s="1"/>
      <c r="G34" s="1"/>
    </row>
    <row r="35" spans="1:7" x14ac:dyDescent="0.25">
      <c r="A35" s="3"/>
      <c r="B35" s="1"/>
      <c r="C35" s="1"/>
      <c r="D35" s="1"/>
      <c r="E35" s="1"/>
      <c r="F35" s="1"/>
      <c r="G35" s="1"/>
    </row>
    <row r="36" spans="1:7" x14ac:dyDescent="0.25">
      <c r="A36" s="3"/>
      <c r="B36" s="1"/>
      <c r="C36" s="1"/>
      <c r="D36" s="1"/>
      <c r="E36" s="1"/>
      <c r="F36" s="1"/>
      <c r="G36" s="1"/>
    </row>
    <row r="37" spans="1:7" x14ac:dyDescent="0.25">
      <c r="A37" s="3"/>
      <c r="B37" s="1"/>
      <c r="C37" s="1"/>
      <c r="D37" s="1"/>
      <c r="E37" s="1"/>
      <c r="F37" s="1"/>
      <c r="G37" s="1"/>
    </row>
    <row r="38" spans="1:7" x14ac:dyDescent="0.25">
      <c r="A38" s="3"/>
      <c r="B38" s="1"/>
      <c r="C38" s="1"/>
      <c r="D38" s="1"/>
      <c r="E38" s="1"/>
      <c r="F38" s="1"/>
      <c r="G38" s="1"/>
    </row>
    <row r="39" spans="1:7" x14ac:dyDescent="0.25">
      <c r="A39" s="3"/>
      <c r="B39" s="1"/>
      <c r="C39" s="1"/>
      <c r="D39" s="1"/>
      <c r="E39" s="1"/>
      <c r="F39" s="1"/>
      <c r="G39" s="1"/>
    </row>
    <row r="40" spans="1:7" x14ac:dyDescent="0.25">
      <c r="A40" s="3"/>
      <c r="B40" s="1"/>
      <c r="C40" s="1"/>
      <c r="D40" s="1"/>
      <c r="E40" s="1"/>
      <c r="F40" s="1"/>
      <c r="G40" s="1"/>
    </row>
    <row r="41" spans="1:7" x14ac:dyDescent="0.25">
      <c r="A41" s="3"/>
      <c r="B41" s="1"/>
      <c r="C41" s="1"/>
      <c r="D41" s="1"/>
      <c r="E41" s="1"/>
      <c r="F41" s="1"/>
      <c r="G41" s="1"/>
    </row>
    <row r="42" spans="1:7" x14ac:dyDescent="0.25">
      <c r="A42" s="415"/>
      <c r="B42" s="1"/>
      <c r="C42" s="1"/>
      <c r="D42" s="1"/>
      <c r="E42" s="1"/>
      <c r="F42" s="1"/>
      <c r="G42" s="1"/>
    </row>
    <row r="43" spans="1:7" x14ac:dyDescent="0.25">
      <c r="A43" s="415"/>
      <c r="B43" s="1"/>
      <c r="C43" s="1"/>
      <c r="D43" s="1"/>
      <c r="E43" s="1"/>
      <c r="F43" s="1"/>
      <c r="G43" s="1"/>
    </row>
    <row r="44" spans="1:7" x14ac:dyDescent="0.25">
      <c r="A44" s="415"/>
      <c r="B44" s="1"/>
      <c r="C44" s="1"/>
      <c r="D44" s="1"/>
      <c r="E44" s="1"/>
      <c r="F44" s="1"/>
      <c r="G44" s="1"/>
    </row>
    <row r="45" spans="1:7" x14ac:dyDescent="0.25">
      <c r="A45" s="415"/>
      <c r="B45" s="1"/>
      <c r="C45" s="1"/>
      <c r="D45" s="1"/>
      <c r="E45" s="1"/>
      <c r="F45" s="1"/>
      <c r="G45" s="1"/>
    </row>
    <row r="46" spans="1:7" x14ac:dyDescent="0.25">
      <c r="A46" s="415"/>
      <c r="B46" s="1"/>
      <c r="C46" s="1"/>
      <c r="D46" s="1"/>
      <c r="E46" s="1"/>
      <c r="F46" s="1"/>
      <c r="G46" s="1"/>
    </row>
    <row r="47" spans="1:7" x14ac:dyDescent="0.25">
      <c r="A47" s="415"/>
      <c r="B47" s="1"/>
      <c r="C47" s="1"/>
      <c r="D47" s="1"/>
      <c r="E47" s="1"/>
      <c r="F47" s="1"/>
      <c r="G47" s="1"/>
    </row>
    <row r="48" spans="1:7" x14ac:dyDescent="0.25">
      <c r="A48" s="415"/>
      <c r="B48" s="1"/>
      <c r="C48" s="1"/>
      <c r="D48" s="1"/>
      <c r="E48" s="1"/>
      <c r="F48" s="1"/>
      <c r="G48" s="1"/>
    </row>
  </sheetData>
  <sheetProtection algorithmName="SHA-512" hashValue="bqi1BapYJcFvRTB85qblKgfIkISQHG+UHdQLSkeYeV14hm3wBhRCeShYFmh/8xp4WseqEA7hh6HG+sBFnzokTg==" saltValue="dvHF3viogzdYQmeSP4znig==" spinCount="100000" sheet="1" objects="1" scenarios="1"/>
  <mergeCells count="22">
    <mergeCell ref="B25:E25"/>
    <mergeCell ref="B26:E26"/>
    <mergeCell ref="B7:D7"/>
    <mergeCell ref="B8:E8"/>
    <mergeCell ref="B5:D5"/>
    <mergeCell ref="B6:D6"/>
    <mergeCell ref="B17:D17"/>
    <mergeCell ref="B18:E18"/>
    <mergeCell ref="B20:E20"/>
    <mergeCell ref="B21:D21"/>
    <mergeCell ref="B22:D22"/>
    <mergeCell ref="B23:E23"/>
    <mergeCell ref="B10:E10"/>
    <mergeCell ref="B11:D11"/>
    <mergeCell ref="B16:D16"/>
    <mergeCell ref="B14:D14"/>
    <mergeCell ref="B15:D15"/>
    <mergeCell ref="B4:E4"/>
    <mergeCell ref="A2:F2"/>
    <mergeCell ref="A1:F1"/>
    <mergeCell ref="B12:D12"/>
    <mergeCell ref="B13:D13"/>
  </mergeCells>
  <pageMargins left="0.70866141732283472" right="0.70866141732283472" top="0.78740157480314965" bottom="0.78740157480314965" header="0.31496062992125984" footer="0.31496062992125984"/>
  <pageSetup paperSize="9" scale="99" orientation="portrait" horizontalDpi="0" verticalDpi="0" r:id="rId1"/>
  <headerFooter>
    <oddHeader>&amp;LKalkulation WfbM / ALA_5 Ermittlung des Abzugs der unternehmensüblichen Anteile</odd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9">
    <pageSetUpPr fitToPage="1"/>
  </sheetPr>
  <dimension ref="A1:N155"/>
  <sheetViews>
    <sheetView zoomScale="90" zoomScaleNormal="90" workbookViewId="0">
      <selection activeCell="J26" sqref="J26"/>
    </sheetView>
  </sheetViews>
  <sheetFormatPr baseColWidth="10" defaultColWidth="11.5546875" defaultRowHeight="13.8" x14ac:dyDescent="0.25"/>
  <cols>
    <col min="1" max="1" width="6.6640625" style="256" customWidth="1"/>
    <col min="2" max="2" width="45" style="256" bestFit="1" customWidth="1"/>
    <col min="3" max="3" width="16.5546875" style="256" bestFit="1" customWidth="1"/>
    <col min="4" max="4" width="16.33203125" style="256" customWidth="1"/>
    <col min="5" max="5" width="15.77734375" style="256" customWidth="1"/>
    <col min="6" max="6" width="16.33203125" style="256" customWidth="1"/>
    <col min="7" max="7" width="13.33203125" style="256" customWidth="1"/>
    <col min="8" max="13" width="11.5546875" style="256"/>
    <col min="14" max="14" width="12.77734375" style="256" bestFit="1" customWidth="1"/>
    <col min="15" max="16384" width="11.5546875" style="256"/>
  </cols>
  <sheetData>
    <row r="1" spans="1:14" ht="14.4" thickBot="1" x14ac:dyDescent="0.3">
      <c r="B1" s="257" t="str">
        <f>'1_Stammdatenblatt'!A1</f>
        <v xml:space="preserve">Version vom </v>
      </c>
      <c r="C1" s="258">
        <f>'1_Stammdatenblatt'!B1</f>
        <v>45231</v>
      </c>
    </row>
    <row r="2" spans="1:14" s="260" customFormat="1" ht="16.2" thickBot="1" x14ac:dyDescent="0.3">
      <c r="A2" s="1069" t="s">
        <v>202</v>
      </c>
      <c r="B2" s="1070"/>
      <c r="C2" s="1070"/>
      <c r="D2" s="1070"/>
      <c r="E2" s="1070"/>
      <c r="F2" s="1070"/>
      <c r="G2" s="1071"/>
      <c r="H2" s="259"/>
      <c r="I2" s="259"/>
      <c r="J2" s="259"/>
      <c r="K2" s="259"/>
    </row>
    <row r="3" spans="1:14" s="260" customFormat="1" ht="14.4" thickBot="1" x14ac:dyDescent="0.3">
      <c r="A3" s="1077" t="s">
        <v>57</v>
      </c>
      <c r="B3" s="1078"/>
      <c r="C3" s="1064">
        <f>'1_Stammdatenblatt'!B8</f>
        <v>0</v>
      </c>
      <c r="D3" s="1064"/>
      <c r="E3" s="1064"/>
      <c r="F3" s="1064"/>
      <c r="G3" s="1065"/>
      <c r="H3" s="261"/>
      <c r="I3" s="261"/>
      <c r="J3" s="261"/>
      <c r="K3" s="261"/>
    </row>
    <row r="4" spans="1:14" s="260" customFormat="1" ht="14.4" thickBot="1" x14ac:dyDescent="0.3">
      <c r="A4" s="1077" t="s">
        <v>1</v>
      </c>
      <c r="B4" s="1078"/>
      <c r="C4" s="1066">
        <f>'1_Stammdatenblatt'!B7</f>
        <v>0</v>
      </c>
      <c r="D4" s="1064"/>
      <c r="E4" s="1064"/>
      <c r="F4" s="1064"/>
      <c r="G4" s="1065"/>
      <c r="H4" s="261"/>
      <c r="I4" s="261"/>
      <c r="J4" s="261"/>
      <c r="K4" s="261"/>
    </row>
    <row r="5" spans="1:14" s="260" customFormat="1" ht="14.4" thickBot="1" x14ac:dyDescent="0.3">
      <c r="A5" s="1077" t="s">
        <v>11</v>
      </c>
      <c r="B5" s="1078"/>
      <c r="C5" s="262">
        <f>'1_Stammdatenblatt'!B19</f>
        <v>45292</v>
      </c>
      <c r="D5" s="263" t="s">
        <v>41</v>
      </c>
      <c r="E5" s="264">
        <f>'1_Stammdatenblatt'!D19</f>
        <v>45657</v>
      </c>
      <c r="F5" s="265"/>
      <c r="G5" s="266"/>
      <c r="H5" s="267"/>
      <c r="I5" s="267"/>
      <c r="K5" s="268"/>
    </row>
    <row r="6" spans="1:14" ht="6.6" customHeight="1" thickBot="1" x14ac:dyDescent="0.3">
      <c r="A6" s="269"/>
      <c r="B6" s="269"/>
      <c r="C6" s="269"/>
      <c r="D6" s="269"/>
      <c r="E6" s="269"/>
      <c r="F6" s="269"/>
      <c r="G6" s="269"/>
      <c r="H6" s="269"/>
      <c r="I6" s="269"/>
      <c r="J6" s="269"/>
    </row>
    <row r="7" spans="1:14" ht="13.8" customHeight="1" thickBot="1" x14ac:dyDescent="0.3">
      <c r="A7" s="270" t="s">
        <v>203</v>
      </c>
      <c r="B7" s="1061" t="s">
        <v>207</v>
      </c>
      <c r="C7" s="1062"/>
      <c r="D7" s="1062"/>
      <c r="E7" s="1062"/>
      <c r="F7" s="1062"/>
      <c r="G7" s="1063"/>
      <c r="H7" s="271"/>
      <c r="I7" s="271"/>
      <c r="J7" s="269"/>
    </row>
    <row r="8" spans="1:14" ht="19.8" customHeight="1" x14ac:dyDescent="0.25">
      <c r="A8" s="1074" t="s">
        <v>279</v>
      </c>
      <c r="B8" s="1073"/>
      <c r="C8" s="272" t="e">
        <f>SUM('2_IST-Vergütung'!K160:L160)/'1_Stammdatenblatt'!C46</f>
        <v>#DIV/0!</v>
      </c>
      <c r="D8" s="1073" t="s">
        <v>305</v>
      </c>
      <c r="E8" s="1073"/>
      <c r="F8" s="1073"/>
      <c r="G8" s="273">
        <f>'1_Stammdatenblatt'!D17</f>
        <v>0</v>
      </c>
      <c r="H8" s="274"/>
      <c r="I8" s="274"/>
    </row>
    <row r="9" spans="1:14" ht="31.8" customHeight="1" x14ac:dyDescent="0.25">
      <c r="A9" s="1075" t="s">
        <v>219</v>
      </c>
      <c r="B9" s="1072"/>
      <c r="C9" s="275">
        <f>'2_IST-Vergütung'!V157</f>
        <v>0</v>
      </c>
      <c r="D9" s="1072" t="s">
        <v>294</v>
      </c>
      <c r="E9" s="1072"/>
      <c r="F9" s="1072"/>
      <c r="G9" s="255"/>
      <c r="H9" s="276"/>
      <c r="I9" s="276"/>
    </row>
    <row r="10" spans="1:14" ht="26.4" customHeight="1" x14ac:dyDescent="0.25">
      <c r="A10" s="1075" t="s">
        <v>274</v>
      </c>
      <c r="B10" s="1072"/>
      <c r="C10" s="275">
        <f>SUM('3C_Zusammenfassung PK'!G114,'4_KalkulationSachkosten_Erträge'!C15,G12)</f>
        <v>0</v>
      </c>
      <c r="D10" s="277" t="s">
        <v>287</v>
      </c>
      <c r="E10" s="1072" t="s">
        <v>272</v>
      </c>
      <c r="F10" s="1072"/>
      <c r="G10" s="278" t="e">
        <f>(C10/$C$9)-1</f>
        <v>#DIV/0!</v>
      </c>
      <c r="H10" s="274"/>
      <c r="K10" s="279"/>
    </row>
    <row r="11" spans="1:14" ht="26.4" customHeight="1" x14ac:dyDescent="0.25">
      <c r="A11" s="1075" t="s">
        <v>275</v>
      </c>
      <c r="B11" s="1072"/>
      <c r="C11" s="275" t="str">
        <f>IF(C47=C10,"",C47+G12)</f>
        <v/>
      </c>
      <c r="D11" s="277" t="s">
        <v>287</v>
      </c>
      <c r="E11" s="1072" t="s">
        <v>272</v>
      </c>
      <c r="F11" s="1072"/>
      <c r="G11" s="278" t="str">
        <f>IF(C47=C10,"",IF(C11&gt;0,(C11/$C$9)-1,))</f>
        <v/>
      </c>
      <c r="H11" s="274"/>
    </row>
    <row r="12" spans="1:14" ht="26.4" customHeight="1" thickBot="1" x14ac:dyDescent="0.3">
      <c r="A12" s="1068" t="s">
        <v>396</v>
      </c>
      <c r="B12" s="1060"/>
      <c r="C12" s="280">
        <f>'2_IST-Vergütung'!D12</f>
        <v>0</v>
      </c>
      <c r="D12" s="1060" t="s">
        <v>306</v>
      </c>
      <c r="E12" s="1060"/>
      <c r="F12" s="1060"/>
      <c r="G12" s="281">
        <f>'2_IST-Vergütung'!S12</f>
        <v>0</v>
      </c>
      <c r="H12" s="269"/>
    </row>
    <row r="13" spans="1:14" ht="6.6" customHeight="1" thickBot="1" x14ac:dyDescent="0.3"/>
    <row r="14" spans="1:14" ht="15" customHeight="1" thickBot="1" x14ac:dyDescent="0.3">
      <c r="A14" s="282" t="s">
        <v>205</v>
      </c>
      <c r="B14" s="1086" t="s">
        <v>204</v>
      </c>
      <c r="C14" s="1087"/>
      <c r="D14" s="1087"/>
      <c r="E14" s="1087"/>
      <c r="F14" s="1087"/>
      <c r="G14" s="1088"/>
      <c r="H14" s="1076"/>
      <c r="I14" s="1076"/>
      <c r="M14" s="283"/>
      <c r="N14" s="284"/>
    </row>
    <row r="15" spans="1:14" x14ac:dyDescent="0.25">
      <c r="A15" s="285"/>
      <c r="B15" s="274"/>
      <c r="C15" s="1067"/>
      <c r="D15" s="1067"/>
      <c r="E15" s="1067"/>
      <c r="F15" s="286"/>
      <c r="G15" s="287"/>
    </row>
    <row r="16" spans="1:14" ht="15" customHeight="1" x14ac:dyDescent="0.25">
      <c r="A16" s="285"/>
      <c r="B16" s="288" t="s">
        <v>44</v>
      </c>
      <c r="C16" s="289" t="s">
        <v>307</v>
      </c>
      <c r="D16" s="1079" t="s">
        <v>49</v>
      </c>
      <c r="E16" s="1082" t="s">
        <v>50</v>
      </c>
      <c r="F16" s="1083"/>
      <c r="G16" s="287"/>
    </row>
    <row r="17" spans="1:7" x14ac:dyDescent="0.25">
      <c r="A17" s="285"/>
      <c r="B17" s="274"/>
      <c r="C17" s="290"/>
      <c r="D17" s="1080"/>
      <c r="E17" s="1084" t="s">
        <v>61</v>
      </c>
      <c r="F17" s="1084" t="s">
        <v>51</v>
      </c>
      <c r="G17" s="287"/>
    </row>
    <row r="18" spans="1:7" x14ac:dyDescent="0.25">
      <c r="A18" s="291" t="s">
        <v>337</v>
      </c>
      <c r="B18" s="292" t="s">
        <v>164</v>
      </c>
      <c r="C18" s="293"/>
      <c r="D18" s="1081"/>
      <c r="E18" s="1085"/>
      <c r="F18" s="1085"/>
      <c r="G18" s="287"/>
    </row>
    <row r="19" spans="1:7" x14ac:dyDescent="0.25">
      <c r="A19" s="285"/>
      <c r="B19" s="294" t="s">
        <v>264</v>
      </c>
      <c r="C19" s="295">
        <f>'3C_Zusammenfassung PK'!Q12</f>
        <v>0</v>
      </c>
      <c r="D19" s="296">
        <f>C19</f>
        <v>0</v>
      </c>
      <c r="E19" s="297"/>
      <c r="F19" s="297"/>
      <c r="G19" s="287"/>
    </row>
    <row r="20" spans="1:7" x14ac:dyDescent="0.25">
      <c r="A20" s="285"/>
      <c r="B20" s="298" t="s">
        <v>265</v>
      </c>
      <c r="C20" s="299">
        <f>'3C_Zusammenfassung PK'!Q47</f>
        <v>0</v>
      </c>
      <c r="D20" s="297"/>
      <c r="E20" s="296" t="e">
        <f>C20*'4_KalkulationSachkosten_Erträge'!$D$9</f>
        <v>#DIV/0!</v>
      </c>
      <c r="F20" s="296" t="e">
        <f>C20*'4_KalkulationSachkosten_Erträge'!$D$10</f>
        <v>#DIV/0!</v>
      </c>
      <c r="G20" s="287"/>
    </row>
    <row r="21" spans="1:7" x14ac:dyDescent="0.25">
      <c r="A21" s="285"/>
      <c r="B21" s="300" t="s">
        <v>67</v>
      </c>
      <c r="C21" s="301">
        <f>'3C_Zusammenfassung PK'!Q64</f>
        <v>0</v>
      </c>
      <c r="D21" s="297"/>
      <c r="E21" s="296" t="e">
        <f>C21*'4_KalkulationSachkosten_Erträge'!$D$9</f>
        <v>#DIV/0!</v>
      </c>
      <c r="F21" s="296" t="e">
        <f>C21*'4_KalkulationSachkosten_Erträge'!$D$10</f>
        <v>#DIV/0!</v>
      </c>
      <c r="G21" s="287"/>
    </row>
    <row r="22" spans="1:7" x14ac:dyDescent="0.25">
      <c r="A22" s="285"/>
      <c r="B22" s="302" t="s">
        <v>266</v>
      </c>
      <c r="C22" s="303">
        <f>'3C_Zusammenfassung PK'!Q83</f>
        <v>0</v>
      </c>
      <c r="D22" s="304"/>
      <c r="E22" s="296">
        <f>C22</f>
        <v>0</v>
      </c>
      <c r="F22" s="297"/>
      <c r="G22" s="287"/>
    </row>
    <row r="23" spans="1:7" ht="14.4" thickBot="1" x14ac:dyDescent="0.3">
      <c r="A23" s="285"/>
      <c r="B23" s="305" t="s">
        <v>267</v>
      </c>
      <c r="C23" s="306">
        <f>'3C_Zusammenfassung PK'!Q99</f>
        <v>0</v>
      </c>
      <c r="D23" s="307"/>
      <c r="E23" s="308" t="e">
        <f>C23*'4_KalkulationSachkosten_Erträge'!$D$9</f>
        <v>#DIV/0!</v>
      </c>
      <c r="F23" s="308" t="e">
        <f>C23*'4_KalkulationSachkosten_Erträge'!$D$10</f>
        <v>#DIV/0!</v>
      </c>
      <c r="G23" s="287"/>
    </row>
    <row r="24" spans="1:7" ht="14.4" thickBot="1" x14ac:dyDescent="0.3">
      <c r="A24" s="285"/>
      <c r="B24" s="309" t="s">
        <v>165</v>
      </c>
      <c r="C24" s="85">
        <f>SUM(C19:C23)</f>
        <v>0</v>
      </c>
      <c r="D24" s="85">
        <f>D19</f>
        <v>0</v>
      </c>
      <c r="E24" s="85" t="e">
        <f>SUM(E20:E23)</f>
        <v>#DIV/0!</v>
      </c>
      <c r="F24" s="85" t="e">
        <f>SUM(F20:F21,F23)</f>
        <v>#DIV/0!</v>
      </c>
      <c r="G24" s="287"/>
    </row>
    <row r="25" spans="1:7" ht="14.4" thickTop="1" x14ac:dyDescent="0.25">
      <c r="A25" s="285"/>
      <c r="B25" s="310" t="s">
        <v>308</v>
      </c>
      <c r="C25" s="311"/>
      <c r="D25" s="312" t="e">
        <f>D24/'3C_Zusammenfassung PK'!$O$6</f>
        <v>#DIV/0!</v>
      </c>
      <c r="E25" s="313"/>
      <c r="F25" s="314"/>
      <c r="G25" s="287"/>
    </row>
    <row r="26" spans="1:7" x14ac:dyDescent="0.25">
      <c r="A26" s="285"/>
      <c r="B26" s="302" t="s">
        <v>309</v>
      </c>
      <c r="C26" s="315"/>
      <c r="D26" s="316"/>
      <c r="E26" s="317" t="e">
        <f>E24/'2_IST-Vergütung'!N160/365</f>
        <v>#DIV/0!</v>
      </c>
      <c r="F26" s="316"/>
      <c r="G26" s="287"/>
    </row>
    <row r="27" spans="1:7" x14ac:dyDescent="0.25">
      <c r="A27" s="285"/>
      <c r="B27" s="302" t="s">
        <v>310</v>
      </c>
      <c r="C27" s="315"/>
      <c r="D27" s="316"/>
      <c r="E27" s="316"/>
      <c r="F27" s="317" t="e">
        <f>F24/'2_IST-Vergütung'!O160/365</f>
        <v>#DIV/0!</v>
      </c>
      <c r="G27" s="287"/>
    </row>
    <row r="28" spans="1:7" x14ac:dyDescent="0.25">
      <c r="A28" s="285"/>
      <c r="B28" s="274"/>
      <c r="C28" s="27"/>
      <c r="D28" s="318"/>
      <c r="E28" s="318"/>
      <c r="F28" s="318"/>
      <c r="G28" s="287"/>
    </row>
    <row r="29" spans="1:7" x14ac:dyDescent="0.25">
      <c r="A29" s="291" t="s">
        <v>338</v>
      </c>
      <c r="B29" s="292" t="s">
        <v>166</v>
      </c>
      <c r="C29" s="293"/>
      <c r="D29" s="319"/>
      <c r="E29" s="318"/>
      <c r="F29" s="286"/>
      <c r="G29" s="287"/>
    </row>
    <row r="30" spans="1:7" x14ac:dyDescent="0.25">
      <c r="A30" s="285"/>
      <c r="B30" s="310" t="s">
        <v>3</v>
      </c>
      <c r="C30" s="320">
        <f>'4_KalkulationSachkosten_Erträge'!F16</f>
        <v>0</v>
      </c>
      <c r="D30" s="297"/>
      <c r="E30" s="321">
        <f>'4_KalkulationSachkosten_Erträge'!F16</f>
        <v>0</v>
      </c>
      <c r="F30" s="297"/>
      <c r="G30" s="287"/>
    </row>
    <row r="31" spans="1:7" x14ac:dyDescent="0.25">
      <c r="A31" s="285"/>
      <c r="B31" s="302" t="s">
        <v>292</v>
      </c>
      <c r="C31" s="322">
        <f>'4_KalkulationSachkosten_Erträge'!F24</f>
        <v>0</v>
      </c>
      <c r="D31" s="323">
        <f>'4_KalkulationSachkosten_Erträge'!G24</f>
        <v>0</v>
      </c>
      <c r="E31" s="324" t="e">
        <f>'4_KalkulationSachkosten_Erträge'!H24</f>
        <v>#DIV/0!</v>
      </c>
      <c r="F31" s="324" t="e">
        <f>'4_KalkulationSachkosten_Erträge'!I24</f>
        <v>#DIV/0!</v>
      </c>
      <c r="G31" s="287"/>
    </row>
    <row r="32" spans="1:7" x14ac:dyDescent="0.25">
      <c r="A32" s="285"/>
      <c r="B32" s="302" t="s">
        <v>4</v>
      </c>
      <c r="C32" s="322">
        <f>'4_KalkulationSachkosten_Erträge'!F35</f>
        <v>0</v>
      </c>
      <c r="D32" s="304"/>
      <c r="E32" s="324" t="e">
        <f>'4_KalkulationSachkosten_Erträge'!H35</f>
        <v>#DIV/0!</v>
      </c>
      <c r="F32" s="324" t="e">
        <f>'4_KalkulationSachkosten_Erträge'!I35</f>
        <v>#DIV/0!</v>
      </c>
      <c r="G32" s="287"/>
    </row>
    <row r="33" spans="1:10" x14ac:dyDescent="0.25">
      <c r="A33" s="285"/>
      <c r="B33" s="302" t="s">
        <v>5</v>
      </c>
      <c r="C33" s="322">
        <f>'4_KalkulationSachkosten_Erträge'!F47</f>
        <v>0</v>
      </c>
      <c r="D33" s="325"/>
      <c r="E33" s="324" t="e">
        <f>'4_KalkulationSachkosten_Erträge'!H47</f>
        <v>#DIV/0!</v>
      </c>
      <c r="F33" s="324" t="e">
        <f>'4_KalkulationSachkosten_Erträge'!I47</f>
        <v>#DIV/0!</v>
      </c>
      <c r="G33" s="287"/>
    </row>
    <row r="34" spans="1:10" x14ac:dyDescent="0.25">
      <c r="A34" s="285"/>
      <c r="B34" s="302" t="s">
        <v>6</v>
      </c>
      <c r="C34" s="322">
        <f>'4_KalkulationSachkosten_Erträge'!F54</f>
        <v>0</v>
      </c>
      <c r="D34" s="325"/>
      <c r="E34" s="324" t="e">
        <f>'4_KalkulationSachkosten_Erträge'!H54</f>
        <v>#DIV/0!</v>
      </c>
      <c r="F34" s="324" t="e">
        <f>'4_KalkulationSachkosten_Erträge'!I54</f>
        <v>#DIV/0!</v>
      </c>
      <c r="G34" s="287"/>
    </row>
    <row r="35" spans="1:10" x14ac:dyDescent="0.25">
      <c r="A35" s="285"/>
      <c r="B35" s="302" t="s">
        <v>7</v>
      </c>
      <c r="C35" s="322">
        <f>'4_KalkulationSachkosten_Erträge'!F59</f>
        <v>0</v>
      </c>
      <c r="D35" s="325"/>
      <c r="E35" s="326" t="e">
        <f>'4_KalkulationSachkosten_Erträge'!H59</f>
        <v>#DIV/0!</v>
      </c>
      <c r="F35" s="326" t="e">
        <f>'4_KalkulationSachkosten_Erträge'!I59</f>
        <v>#DIV/0!</v>
      </c>
      <c r="G35" s="287"/>
    </row>
    <row r="36" spans="1:10" x14ac:dyDescent="0.25">
      <c r="A36" s="285"/>
      <c r="B36" s="302" t="s">
        <v>53</v>
      </c>
      <c r="C36" s="322">
        <f>'4_KalkulationSachkosten_Erträge'!F72</f>
        <v>0</v>
      </c>
      <c r="D36" s="325"/>
      <c r="E36" s="326" t="e">
        <f>'4_KalkulationSachkosten_Erträge'!H72</f>
        <v>#DIV/0!</v>
      </c>
      <c r="F36" s="327"/>
      <c r="G36" s="287"/>
    </row>
    <row r="37" spans="1:10" x14ac:dyDescent="0.25">
      <c r="A37" s="285"/>
      <c r="B37" s="302" t="s">
        <v>54</v>
      </c>
      <c r="C37" s="322">
        <f>'4_KalkulationSachkosten_Erträge'!F84</f>
        <v>0</v>
      </c>
      <c r="D37" s="325"/>
      <c r="E37" s="326">
        <f>'4_KalkulationSachkosten_Erträge'!H84</f>
        <v>0</v>
      </c>
      <c r="F37" s="326">
        <f>'4_KalkulationSachkosten_Erträge'!I84</f>
        <v>0</v>
      </c>
      <c r="G37" s="287"/>
    </row>
    <row r="38" spans="1:10" x14ac:dyDescent="0.25">
      <c r="A38" s="285"/>
      <c r="B38" s="302" t="s">
        <v>8</v>
      </c>
      <c r="C38" s="322">
        <f>'4_KalkulationSachkosten_Erträge'!F87</f>
        <v>0</v>
      </c>
      <c r="D38" s="325"/>
      <c r="E38" s="324" t="e">
        <f>'4_KalkulationSachkosten_Erträge'!H87</f>
        <v>#DIV/0!</v>
      </c>
      <c r="F38" s="324" t="e">
        <f>'4_KalkulationSachkosten_Erträge'!I87</f>
        <v>#DIV/0!</v>
      </c>
      <c r="G38" s="287"/>
    </row>
    <row r="39" spans="1:10" x14ac:dyDescent="0.25">
      <c r="A39" s="285"/>
      <c r="B39" s="302" t="s">
        <v>9</v>
      </c>
      <c r="C39" s="322">
        <f>'4_KalkulationSachkosten_Erträge'!F103</f>
        <v>0</v>
      </c>
      <c r="D39" s="325"/>
      <c r="E39" s="324">
        <v>50000</v>
      </c>
      <c r="F39" s="328"/>
      <c r="G39" s="287"/>
    </row>
    <row r="40" spans="1:10" ht="14.4" thickBot="1" x14ac:dyDescent="0.3">
      <c r="A40" s="285"/>
      <c r="B40" s="329" t="s">
        <v>55</v>
      </c>
      <c r="C40" s="330">
        <f>'4_KalkulationSachkosten_Erträge'!F110</f>
        <v>0</v>
      </c>
      <c r="D40" s="331"/>
      <c r="E40" s="332">
        <f>'4_KalkulationSachkosten_Erträge'!H110</f>
        <v>0</v>
      </c>
      <c r="F40" s="332">
        <f>'4_KalkulationSachkosten_Erträge'!I110</f>
        <v>0</v>
      </c>
      <c r="G40" s="287"/>
    </row>
    <row r="41" spans="1:10" ht="14.4" thickBot="1" x14ac:dyDescent="0.3">
      <c r="A41" s="285"/>
      <c r="B41" s="309" t="s">
        <v>167</v>
      </c>
      <c r="C41" s="333">
        <f>SUM(C30:C40)</f>
        <v>0</v>
      </c>
      <c r="D41" s="333">
        <f>D31</f>
        <v>0</v>
      </c>
      <c r="E41" s="334" t="e">
        <f>SUM(E30:E40)</f>
        <v>#DIV/0!</v>
      </c>
      <c r="F41" s="334" t="e">
        <f>SUM(F31:F35,F37:F38,F40)</f>
        <v>#DIV/0!</v>
      </c>
      <c r="G41" s="287"/>
      <c r="I41" s="335"/>
    </row>
    <row r="42" spans="1:10" ht="14.4" thickTop="1" x14ac:dyDescent="0.25">
      <c r="A42" s="285"/>
      <c r="B42" s="310" t="s">
        <v>308</v>
      </c>
      <c r="C42" s="336"/>
      <c r="D42" s="337" t="e">
        <f>D41/'3C_Zusammenfassung PK'!$O$6</f>
        <v>#DIV/0!</v>
      </c>
      <c r="E42" s="338"/>
      <c r="F42" s="338"/>
      <c r="G42" s="339"/>
      <c r="J42" s="340"/>
    </row>
    <row r="43" spans="1:10" x14ac:dyDescent="0.25">
      <c r="A43" s="285"/>
      <c r="B43" s="302" t="s">
        <v>309</v>
      </c>
      <c r="C43" s="341"/>
      <c r="D43" s="342"/>
      <c r="E43" s="317" t="e">
        <f>E41/'2_IST-Vergütung'!N160/365</f>
        <v>#DIV/0!</v>
      </c>
      <c r="F43" s="342"/>
      <c r="G43" s="287"/>
    </row>
    <row r="44" spans="1:10" x14ac:dyDescent="0.25">
      <c r="A44" s="285"/>
      <c r="B44" s="302" t="s">
        <v>310</v>
      </c>
      <c r="C44" s="341"/>
      <c r="D44" s="342"/>
      <c r="E44" s="342"/>
      <c r="F44" s="317" t="e">
        <f>F41/'2_IST-Vergütung'!O160/365</f>
        <v>#DIV/0!</v>
      </c>
      <c r="G44" s="287"/>
    </row>
    <row r="45" spans="1:10" x14ac:dyDescent="0.25">
      <c r="A45" s="285"/>
      <c r="B45" s="310"/>
      <c r="C45" s="343"/>
      <c r="D45" s="344"/>
      <c r="E45" s="344"/>
      <c r="F45" s="337"/>
      <c r="G45" s="287"/>
    </row>
    <row r="46" spans="1:10" ht="53.4" thickBot="1" x14ac:dyDescent="0.3">
      <c r="A46" s="285"/>
      <c r="B46" s="274"/>
      <c r="C46" s="274"/>
      <c r="D46" s="345" t="s">
        <v>311</v>
      </c>
      <c r="E46" s="345" t="s">
        <v>317</v>
      </c>
      <c r="F46" s="345" t="s">
        <v>310</v>
      </c>
      <c r="G46" s="287"/>
    </row>
    <row r="47" spans="1:10" ht="16.2" thickTop="1" thickBot="1" x14ac:dyDescent="0.3">
      <c r="A47" s="291" t="s">
        <v>339</v>
      </c>
      <c r="B47" s="346" t="s">
        <v>268</v>
      </c>
      <c r="C47" s="347">
        <f>SUM(C24,C41)</f>
        <v>0</v>
      </c>
      <c r="D47" s="296" t="e">
        <f>SUM(D25,D42)</f>
        <v>#DIV/0!</v>
      </c>
      <c r="E47" s="296" t="e">
        <f>SUM(E26,E43)</f>
        <v>#DIV/0!</v>
      </c>
      <c r="F47" s="296" t="e">
        <f>SUM(F27,F44)</f>
        <v>#DIV/0!</v>
      </c>
      <c r="G47" s="287"/>
    </row>
    <row r="48" spans="1:10" ht="15" thickTop="1" thickBot="1" x14ac:dyDescent="0.3">
      <c r="A48" s="348"/>
      <c r="B48" s="349"/>
      <c r="C48" s="350"/>
      <c r="D48" s="351"/>
      <c r="E48" s="351"/>
      <c r="F48" s="351"/>
      <c r="G48" s="352"/>
    </row>
    <row r="49" spans="1:10" ht="6.6" customHeight="1" thickBot="1" x14ac:dyDescent="0.3">
      <c r="A49" s="353"/>
      <c r="B49" s="353"/>
      <c r="C49" s="353"/>
      <c r="D49" s="353"/>
      <c r="E49" s="354"/>
      <c r="F49" s="353"/>
      <c r="G49" s="353"/>
    </row>
    <row r="50" spans="1:10" ht="15" customHeight="1" thickBot="1" x14ac:dyDescent="0.3">
      <c r="A50" s="355" t="s">
        <v>206</v>
      </c>
      <c r="B50" s="1057" t="s">
        <v>169</v>
      </c>
      <c r="C50" s="1058"/>
      <c r="D50" s="1058"/>
      <c r="E50" s="1058"/>
      <c r="F50" s="1058"/>
      <c r="G50" s="1059"/>
      <c r="H50" s="269"/>
      <c r="I50" s="269"/>
      <c r="J50" s="269"/>
    </row>
    <row r="51" spans="1:10" x14ac:dyDescent="0.25">
      <c r="A51" s="356" t="s">
        <v>221</v>
      </c>
      <c r="B51" s="357" t="s">
        <v>312</v>
      </c>
      <c r="C51" s="358"/>
      <c r="D51" s="358"/>
      <c r="E51" s="358"/>
      <c r="F51" s="359"/>
      <c r="G51" s="360"/>
      <c r="H51" s="269"/>
      <c r="I51" s="269"/>
    </row>
    <row r="52" spans="1:10" x14ac:dyDescent="0.25">
      <c r="A52" s="361"/>
      <c r="B52" s="286"/>
      <c r="C52" s="286"/>
      <c r="D52" s="362" t="s">
        <v>168</v>
      </c>
      <c r="E52" s="286"/>
      <c r="F52" s="363"/>
      <c r="G52" s="287"/>
      <c r="H52" s="269"/>
      <c r="I52" s="269"/>
    </row>
    <row r="53" spans="1:10" x14ac:dyDescent="0.25">
      <c r="A53" s="361"/>
      <c r="B53" s="364" t="s">
        <v>222</v>
      </c>
      <c r="C53" s="286"/>
      <c r="D53" s="365" t="e">
        <f>SUM(E47,C12)</f>
        <v>#DIV/0!</v>
      </c>
      <c r="E53" s="286"/>
      <c r="F53" s="363"/>
      <c r="G53" s="287"/>
      <c r="H53" s="269"/>
      <c r="I53" s="269"/>
    </row>
    <row r="54" spans="1:10" x14ac:dyDescent="0.25">
      <c r="A54" s="361"/>
      <c r="B54" s="366" t="s">
        <v>223</v>
      </c>
      <c r="C54" s="286"/>
      <c r="D54" s="367">
        <f>C12</f>
        <v>0</v>
      </c>
      <c r="E54" s="286"/>
      <c r="F54" s="363"/>
      <c r="G54" s="287"/>
      <c r="H54" s="269"/>
      <c r="I54" s="269"/>
    </row>
    <row r="55" spans="1:10" x14ac:dyDescent="0.25">
      <c r="A55" s="361"/>
      <c r="B55" s="286"/>
      <c r="C55" s="286"/>
      <c r="D55" s="363"/>
      <c r="E55" s="286"/>
      <c r="F55" s="363"/>
      <c r="G55" s="287"/>
      <c r="H55" s="269"/>
      <c r="I55" s="269"/>
    </row>
    <row r="56" spans="1:10" x14ac:dyDescent="0.25">
      <c r="A56" s="361"/>
      <c r="B56" s="364" t="s">
        <v>2</v>
      </c>
      <c r="C56" s="286"/>
      <c r="D56" s="365" t="e">
        <f>F47</f>
        <v>#DIV/0!</v>
      </c>
      <c r="E56" s="286"/>
      <c r="F56" s="363"/>
      <c r="G56" s="287"/>
      <c r="H56" s="269"/>
      <c r="I56" s="269"/>
    </row>
    <row r="57" spans="1:10" x14ac:dyDescent="0.25">
      <c r="A57" s="361"/>
      <c r="B57" s="286"/>
      <c r="C57" s="286"/>
      <c r="D57" s="286"/>
      <c r="E57" s="286"/>
      <c r="F57" s="363"/>
      <c r="G57" s="287"/>
      <c r="H57" s="269"/>
      <c r="I57" s="269"/>
    </row>
    <row r="58" spans="1:10" x14ac:dyDescent="0.25">
      <c r="A58" s="361" t="s">
        <v>220</v>
      </c>
      <c r="B58" s="368" t="s">
        <v>224</v>
      </c>
      <c r="C58" s="286"/>
      <c r="D58" s="286"/>
      <c r="E58" s="286"/>
      <c r="F58" s="363"/>
      <c r="G58" s="287"/>
      <c r="H58" s="269"/>
      <c r="I58" s="269"/>
    </row>
    <row r="59" spans="1:10" x14ac:dyDescent="0.25">
      <c r="A59" s="361"/>
      <c r="B59" s="286"/>
      <c r="C59" s="286"/>
      <c r="D59" s="286"/>
      <c r="E59" s="286"/>
      <c r="F59" s="363"/>
      <c r="G59" s="287"/>
      <c r="H59" s="269"/>
      <c r="I59" s="269"/>
    </row>
    <row r="60" spans="1:10" x14ac:dyDescent="0.25">
      <c r="A60" s="361"/>
      <c r="B60" s="369" t="s">
        <v>318</v>
      </c>
      <c r="C60" s="286"/>
      <c r="D60" s="286"/>
      <c r="E60" s="286"/>
      <c r="F60" s="363"/>
      <c r="G60" s="287"/>
      <c r="H60" s="269"/>
      <c r="I60" s="269"/>
    </row>
    <row r="61" spans="1:10" x14ac:dyDescent="0.25">
      <c r="A61" s="361"/>
      <c r="B61" s="19" t="s">
        <v>319</v>
      </c>
      <c r="C61" s="286"/>
      <c r="D61" s="370" t="e">
        <f>D47</f>
        <v>#DIV/0!</v>
      </c>
      <c r="E61" s="286"/>
      <c r="F61" s="363"/>
      <c r="G61" s="287"/>
      <c r="H61" s="269"/>
      <c r="I61" s="269"/>
    </row>
    <row r="62" spans="1:10" x14ac:dyDescent="0.25">
      <c r="A62" s="361"/>
      <c r="B62" s="366" t="s">
        <v>271</v>
      </c>
      <c r="C62" s="371"/>
      <c r="D62" s="372" t="e">
        <f>D61/60</f>
        <v>#DIV/0!</v>
      </c>
      <c r="E62" s="373"/>
      <c r="F62" s="363"/>
      <c r="G62" s="287"/>
      <c r="H62" s="269"/>
      <c r="I62" s="269"/>
    </row>
    <row r="63" spans="1:10" ht="5.4" customHeight="1" thickBot="1" x14ac:dyDescent="0.3">
      <c r="A63" s="374"/>
      <c r="B63" s="375"/>
      <c r="C63" s="351"/>
      <c r="D63" s="376"/>
      <c r="E63" s="351"/>
      <c r="F63" s="377"/>
      <c r="G63" s="352"/>
      <c r="H63" s="269"/>
      <c r="I63" s="269"/>
    </row>
    <row r="64" spans="1:10" ht="4.8" customHeight="1" thickBot="1" x14ac:dyDescent="0.3">
      <c r="A64" s="378"/>
      <c r="B64" s="286"/>
      <c r="C64" s="286"/>
      <c r="D64" s="286"/>
      <c r="E64" s="286"/>
      <c r="F64" s="363"/>
      <c r="G64" s="286"/>
      <c r="H64" s="269"/>
      <c r="I64" s="269"/>
    </row>
    <row r="65" spans="1:9" x14ac:dyDescent="0.25">
      <c r="A65" s="379" t="s">
        <v>289</v>
      </c>
      <c r="B65" s="380" t="str">
        <f>'2_IST-Vergütung'!B21</f>
        <v>Vergütung für die Übergangsleistungsgruppen Teil A</v>
      </c>
      <c r="C65" s="381"/>
      <c r="D65" s="382"/>
      <c r="E65" s="358"/>
      <c r="F65" s="358"/>
      <c r="G65" s="360"/>
      <c r="H65" s="269"/>
      <c r="I65" s="269"/>
    </row>
    <row r="66" spans="1:9" ht="26.4" x14ac:dyDescent="0.25">
      <c r="A66" s="285"/>
      <c r="B66" s="86" t="s">
        <v>216</v>
      </c>
      <c r="C66" s="383" t="s">
        <v>218</v>
      </c>
      <c r="D66" s="384" t="s">
        <v>291</v>
      </c>
      <c r="E66" s="84"/>
      <c r="F66" s="84"/>
      <c r="G66" s="252"/>
    </row>
    <row r="67" spans="1:9" x14ac:dyDescent="0.25">
      <c r="A67" s="285"/>
      <c r="B67" s="100">
        <f>'2_IST-Vergütung'!B27</f>
        <v>1</v>
      </c>
      <c r="C67" s="385" t="str">
        <f>'2_IST-Vergütung'!D27</f>
        <v/>
      </c>
      <c r="D67" s="386" t="e">
        <f>$D$61*C67/60/7</f>
        <v>#DIV/0!</v>
      </c>
      <c r="E67" s="286"/>
      <c r="F67" s="387"/>
      <c r="G67" s="287"/>
    </row>
    <row r="68" spans="1:9" x14ac:dyDescent="0.25">
      <c r="A68" s="285"/>
      <c r="B68" s="100">
        <f>'2_IST-Vergütung'!B28</f>
        <v>2</v>
      </c>
      <c r="C68" s="385" t="str">
        <f>'2_IST-Vergütung'!D28</f>
        <v/>
      </c>
      <c r="D68" s="386" t="e">
        <f>$D$61*C68/60/7</f>
        <v>#DIV/0!</v>
      </c>
      <c r="E68" s="286"/>
      <c r="F68" s="387"/>
      <c r="G68" s="287"/>
    </row>
    <row r="69" spans="1:9" x14ac:dyDescent="0.25">
      <c r="A69" s="285"/>
      <c r="B69" s="100">
        <f>'2_IST-Vergütung'!B29</f>
        <v>3</v>
      </c>
      <c r="C69" s="385" t="str">
        <f>'2_IST-Vergütung'!D29</f>
        <v/>
      </c>
      <c r="D69" s="386" t="e">
        <f>$D$61*C69/60/7</f>
        <v>#DIV/0!</v>
      </c>
      <c r="E69" s="286"/>
      <c r="F69" s="387"/>
      <c r="G69" s="287"/>
    </row>
    <row r="70" spans="1:9" x14ac:dyDescent="0.25">
      <c r="A70" s="285"/>
      <c r="B70" s="100">
        <f>'2_IST-Vergütung'!B30</f>
        <v>4</v>
      </c>
      <c r="C70" s="385" t="str">
        <f>'2_IST-Vergütung'!D30</f>
        <v/>
      </c>
      <c r="D70" s="386" t="e">
        <f>$D$61*C70/60/7</f>
        <v>#DIV/0!</v>
      </c>
      <c r="E70" s="286"/>
      <c r="F70" s="387"/>
      <c r="G70" s="287"/>
    </row>
    <row r="71" spans="1:9" ht="14.4" thickBot="1" x14ac:dyDescent="0.3">
      <c r="A71" s="285"/>
      <c r="B71" s="101">
        <f>'2_IST-Vergütung'!B31</f>
        <v>5</v>
      </c>
      <c r="C71" s="388" t="str">
        <f>'2_IST-Vergütung'!D31</f>
        <v/>
      </c>
      <c r="D71" s="389" t="e">
        <f>$D$61*C71/60/7</f>
        <v>#DIV/0!</v>
      </c>
      <c r="E71" s="286"/>
      <c r="F71" s="387"/>
      <c r="G71" s="287"/>
    </row>
    <row r="72" spans="1:9" ht="14.4" thickBot="1" x14ac:dyDescent="0.3">
      <c r="A72" s="285"/>
      <c r="B72" s="128"/>
      <c r="C72" s="390"/>
      <c r="D72" s="390"/>
      <c r="E72" s="390"/>
      <c r="F72" s="390"/>
      <c r="G72" s="391"/>
    </row>
    <row r="73" spans="1:9" ht="26.4" x14ac:dyDescent="0.25">
      <c r="A73" s="285"/>
      <c r="B73" s="87" t="s">
        <v>217</v>
      </c>
      <c r="C73" s="392" t="s">
        <v>218</v>
      </c>
      <c r="D73" s="393" t="s">
        <v>291</v>
      </c>
      <c r="E73" s="286"/>
      <c r="F73" s="286"/>
      <c r="G73" s="287"/>
    </row>
    <row r="74" spans="1:9" x14ac:dyDescent="0.25">
      <c r="A74" s="285"/>
      <c r="B74" s="100">
        <f>'2_IST-Vergütung'!B38</f>
        <v>1</v>
      </c>
      <c r="C74" s="385" t="str">
        <f>'2_IST-Vergütung'!D38</f>
        <v/>
      </c>
      <c r="D74" s="386" t="e">
        <f>$D$61*C74/60/7</f>
        <v>#DIV/0!</v>
      </c>
      <c r="E74" s="286"/>
      <c r="F74" s="286"/>
      <c r="G74" s="287"/>
    </row>
    <row r="75" spans="1:9" x14ac:dyDescent="0.25">
      <c r="A75" s="285"/>
      <c r="B75" s="100">
        <f>'2_IST-Vergütung'!B39</f>
        <v>2</v>
      </c>
      <c r="C75" s="385" t="str">
        <f>'2_IST-Vergütung'!D39</f>
        <v/>
      </c>
      <c r="D75" s="386" t="e">
        <f>$D$61*C75/60/7</f>
        <v>#DIV/0!</v>
      </c>
      <c r="E75" s="286"/>
      <c r="F75" s="286"/>
      <c r="G75" s="287"/>
    </row>
    <row r="76" spans="1:9" x14ac:dyDescent="0.25">
      <c r="A76" s="285"/>
      <c r="B76" s="100">
        <f>'2_IST-Vergütung'!B40</f>
        <v>3</v>
      </c>
      <c r="C76" s="385" t="str">
        <f>'2_IST-Vergütung'!D40</f>
        <v/>
      </c>
      <c r="D76" s="386" t="e">
        <f>$D$61*C76/60/7</f>
        <v>#DIV/0!</v>
      </c>
      <c r="E76" s="286"/>
      <c r="F76" s="286"/>
      <c r="G76" s="287"/>
    </row>
    <row r="77" spans="1:9" x14ac:dyDescent="0.25">
      <c r="A77" s="285"/>
      <c r="B77" s="100">
        <f>'2_IST-Vergütung'!B41</f>
        <v>4</v>
      </c>
      <c r="C77" s="385" t="str">
        <f>'2_IST-Vergütung'!D41</f>
        <v/>
      </c>
      <c r="D77" s="386" t="e">
        <f>$D$61*C77/60/7</f>
        <v>#DIV/0!</v>
      </c>
      <c r="E77" s="286"/>
      <c r="F77" s="286"/>
      <c r="G77" s="287"/>
    </row>
    <row r="78" spans="1:9" ht="14.4" thickBot="1" x14ac:dyDescent="0.3">
      <c r="A78" s="285"/>
      <c r="B78" s="101">
        <f>'2_IST-Vergütung'!B42</f>
        <v>5</v>
      </c>
      <c r="C78" s="388" t="str">
        <f>'2_IST-Vergütung'!D42</f>
        <v/>
      </c>
      <c r="D78" s="389" t="e">
        <f>$D$61*C78/60/7</f>
        <v>#DIV/0!</v>
      </c>
      <c r="E78" s="286"/>
      <c r="F78" s="286"/>
      <c r="G78" s="287"/>
    </row>
    <row r="79" spans="1:9" x14ac:dyDescent="0.25">
      <c r="A79" s="285"/>
      <c r="B79" s="286"/>
      <c r="C79" s="286"/>
      <c r="D79" s="286"/>
      <c r="E79" s="286"/>
      <c r="F79" s="286"/>
      <c r="G79" s="287"/>
    </row>
    <row r="80" spans="1:9" ht="14.4" thickBot="1" x14ac:dyDescent="0.3">
      <c r="A80" s="285"/>
      <c r="B80" s="286"/>
      <c r="C80" s="286"/>
      <c r="D80" s="286"/>
      <c r="E80" s="286"/>
      <c r="F80" s="286"/>
      <c r="G80" s="287"/>
    </row>
    <row r="81" spans="1:7" x14ac:dyDescent="0.25">
      <c r="A81" s="285" t="s">
        <v>290</v>
      </c>
      <c r="B81" s="380" t="str">
        <f>'2_IST-Vergütung'!B46</f>
        <v>Vergütung für die Übergangsleistungsgruppen Teil B</v>
      </c>
      <c r="C81" s="381"/>
      <c r="D81" s="382"/>
      <c r="E81" s="286"/>
      <c r="F81" s="286"/>
      <c r="G81" s="287"/>
    </row>
    <row r="82" spans="1:7" ht="26.4" x14ac:dyDescent="0.25">
      <c r="A82" s="285"/>
      <c r="B82" s="86" t="s">
        <v>216</v>
      </c>
      <c r="C82" s="383" t="s">
        <v>218</v>
      </c>
      <c r="D82" s="384" t="s">
        <v>291</v>
      </c>
      <c r="E82" s="286"/>
      <c r="F82" s="286"/>
      <c r="G82" s="287"/>
    </row>
    <row r="83" spans="1:7" x14ac:dyDescent="0.25">
      <c r="A83" s="285"/>
      <c r="B83" s="100">
        <f>'2_IST-Vergütung'!B52</f>
        <v>1</v>
      </c>
      <c r="C83" s="385" t="str">
        <f>'2_IST-Vergütung'!D52</f>
        <v/>
      </c>
      <c r="D83" s="386" t="e">
        <f>$D$61*C83/60/7</f>
        <v>#DIV/0!</v>
      </c>
      <c r="E83" s="286"/>
      <c r="F83" s="286"/>
      <c r="G83" s="287"/>
    </row>
    <row r="84" spans="1:7" x14ac:dyDescent="0.25">
      <c r="A84" s="285"/>
      <c r="B84" s="100">
        <f>'2_IST-Vergütung'!B53</f>
        <v>2</v>
      </c>
      <c r="C84" s="385" t="str">
        <f>'2_IST-Vergütung'!D53</f>
        <v/>
      </c>
      <c r="D84" s="386" t="e">
        <f>$D$61*C84/60/7</f>
        <v>#DIV/0!</v>
      </c>
      <c r="E84" s="286"/>
      <c r="F84" s="286"/>
      <c r="G84" s="287"/>
    </row>
    <row r="85" spans="1:7" x14ac:dyDescent="0.25">
      <c r="A85" s="285"/>
      <c r="B85" s="100">
        <f>'2_IST-Vergütung'!B54</f>
        <v>3</v>
      </c>
      <c r="C85" s="385" t="str">
        <f>'2_IST-Vergütung'!D54</f>
        <v/>
      </c>
      <c r="D85" s="386" t="e">
        <f>$D$61*C85/60/7</f>
        <v>#DIV/0!</v>
      </c>
      <c r="E85" s="286"/>
      <c r="F85" s="286"/>
      <c r="G85" s="287"/>
    </row>
    <row r="86" spans="1:7" x14ac:dyDescent="0.25">
      <c r="A86" s="285"/>
      <c r="B86" s="100">
        <f>'2_IST-Vergütung'!B55</f>
        <v>4</v>
      </c>
      <c r="C86" s="385" t="str">
        <f>'2_IST-Vergütung'!D55</f>
        <v/>
      </c>
      <c r="D86" s="386" t="e">
        <f>$D$61*C86/60/7</f>
        <v>#DIV/0!</v>
      </c>
      <c r="E86" s="286"/>
      <c r="F86" s="286"/>
      <c r="G86" s="287"/>
    </row>
    <row r="87" spans="1:7" ht="14.4" thickBot="1" x14ac:dyDescent="0.3">
      <c r="A87" s="285"/>
      <c r="B87" s="101">
        <f>'2_IST-Vergütung'!B56</f>
        <v>5</v>
      </c>
      <c r="C87" s="388" t="str">
        <f>'2_IST-Vergütung'!D56</f>
        <v/>
      </c>
      <c r="D87" s="389" t="e">
        <f>$D$61*C87/60/7</f>
        <v>#DIV/0!</v>
      </c>
      <c r="E87" s="286"/>
      <c r="F87" s="286"/>
      <c r="G87" s="287"/>
    </row>
    <row r="88" spans="1:7" ht="14.4" thickBot="1" x14ac:dyDescent="0.3">
      <c r="A88" s="285"/>
      <c r="B88" s="128"/>
      <c r="C88" s="390"/>
      <c r="D88" s="390"/>
      <c r="E88" s="286"/>
      <c r="F88" s="286"/>
      <c r="G88" s="287"/>
    </row>
    <row r="89" spans="1:7" ht="26.4" x14ac:dyDescent="0.25">
      <c r="A89" s="285"/>
      <c r="B89" s="87" t="s">
        <v>217</v>
      </c>
      <c r="C89" s="392" t="s">
        <v>218</v>
      </c>
      <c r="D89" s="393" t="s">
        <v>291</v>
      </c>
      <c r="E89" s="286"/>
      <c r="F89" s="286"/>
      <c r="G89" s="287"/>
    </row>
    <row r="90" spans="1:7" x14ac:dyDescent="0.25">
      <c r="A90" s="285"/>
      <c r="B90" s="100">
        <f>'2_IST-Vergütung'!B63</f>
        <v>1</v>
      </c>
      <c r="C90" s="385" t="str">
        <f>'2_IST-Vergütung'!D63</f>
        <v/>
      </c>
      <c r="D90" s="386" t="e">
        <f>$D$61*C90/60/7</f>
        <v>#DIV/0!</v>
      </c>
      <c r="E90" s="286"/>
      <c r="F90" s="286"/>
      <c r="G90" s="287"/>
    </row>
    <row r="91" spans="1:7" x14ac:dyDescent="0.25">
      <c r="A91" s="285"/>
      <c r="B91" s="100">
        <f>'2_IST-Vergütung'!B64</f>
        <v>2</v>
      </c>
      <c r="C91" s="385" t="str">
        <f>'2_IST-Vergütung'!D64</f>
        <v/>
      </c>
      <c r="D91" s="386" t="e">
        <f>$D$61*C91/60/7</f>
        <v>#DIV/0!</v>
      </c>
      <c r="E91" s="286"/>
      <c r="F91" s="286"/>
      <c r="G91" s="287"/>
    </row>
    <row r="92" spans="1:7" x14ac:dyDescent="0.25">
      <c r="A92" s="285"/>
      <c r="B92" s="100">
        <f>'2_IST-Vergütung'!B65</f>
        <v>3</v>
      </c>
      <c r="C92" s="385" t="str">
        <f>'2_IST-Vergütung'!D65</f>
        <v/>
      </c>
      <c r="D92" s="386" t="e">
        <f>$D$61*C92/60/7</f>
        <v>#DIV/0!</v>
      </c>
      <c r="E92" s="286"/>
      <c r="F92" s="286"/>
      <c r="G92" s="287"/>
    </row>
    <row r="93" spans="1:7" x14ac:dyDescent="0.25">
      <c r="A93" s="285"/>
      <c r="B93" s="100">
        <f>'2_IST-Vergütung'!B66</f>
        <v>4</v>
      </c>
      <c r="C93" s="385" t="str">
        <f>'2_IST-Vergütung'!D66</f>
        <v/>
      </c>
      <c r="D93" s="386" t="e">
        <f>$D$61*C93/60/7</f>
        <v>#DIV/0!</v>
      </c>
      <c r="E93" s="286"/>
      <c r="F93" s="286"/>
      <c r="G93" s="287"/>
    </row>
    <row r="94" spans="1:7" ht="14.4" thickBot="1" x14ac:dyDescent="0.3">
      <c r="A94" s="285"/>
      <c r="B94" s="101">
        <f>'2_IST-Vergütung'!B67</f>
        <v>5</v>
      </c>
      <c r="C94" s="388" t="str">
        <f>'2_IST-Vergütung'!D67</f>
        <v/>
      </c>
      <c r="D94" s="389" t="e">
        <f>$D$61*C94/60/7</f>
        <v>#DIV/0!</v>
      </c>
      <c r="E94" s="286"/>
      <c r="F94" s="286"/>
      <c r="G94" s="287"/>
    </row>
    <row r="95" spans="1:7" x14ac:dyDescent="0.25">
      <c r="A95" s="285"/>
      <c r="B95" s="254"/>
      <c r="C95" s="310"/>
      <c r="D95" s="394"/>
      <c r="E95" s="286"/>
      <c r="F95" s="286"/>
      <c r="G95" s="287"/>
    </row>
    <row r="96" spans="1:7" ht="14.4" thickBot="1" x14ac:dyDescent="0.3">
      <c r="A96" s="285"/>
      <c r="B96" s="254"/>
      <c r="C96" s="310"/>
      <c r="D96" s="394"/>
      <c r="E96" s="286"/>
      <c r="F96" s="286"/>
      <c r="G96" s="287"/>
    </row>
    <row r="97" spans="1:7" x14ac:dyDescent="0.25">
      <c r="A97" s="285" t="s">
        <v>293</v>
      </c>
      <c r="B97" s="380" t="str">
        <f>'2_IST-Vergütung'!B71</f>
        <v>Vergütung für die Übergangsleistungsgruppen Teil C</v>
      </c>
      <c r="C97" s="381"/>
      <c r="D97" s="382"/>
      <c r="E97" s="286"/>
      <c r="F97" s="286"/>
      <c r="G97" s="287"/>
    </row>
    <row r="98" spans="1:7" ht="26.4" x14ac:dyDescent="0.25">
      <c r="A98" s="285"/>
      <c r="B98" s="86" t="s">
        <v>216</v>
      </c>
      <c r="C98" s="383" t="s">
        <v>218</v>
      </c>
      <c r="D98" s="384" t="s">
        <v>291</v>
      </c>
      <c r="E98" s="286"/>
      <c r="F98" s="286"/>
      <c r="G98" s="287"/>
    </row>
    <row r="99" spans="1:7" x14ac:dyDescent="0.25">
      <c r="A99" s="285"/>
      <c r="B99" s="100">
        <f>'2_IST-Vergütung'!B77</f>
        <v>1</v>
      </c>
      <c r="C99" s="385" t="str">
        <f>'2_IST-Vergütung'!D77</f>
        <v/>
      </c>
      <c r="D99" s="386" t="e">
        <f>$D$61*C99/60/7</f>
        <v>#DIV/0!</v>
      </c>
      <c r="E99" s="286"/>
      <c r="F99" s="286"/>
      <c r="G99" s="287"/>
    </row>
    <row r="100" spans="1:7" x14ac:dyDescent="0.25">
      <c r="A100" s="285"/>
      <c r="B100" s="100">
        <f>'2_IST-Vergütung'!B78</f>
        <v>2</v>
      </c>
      <c r="C100" s="385" t="str">
        <f>'2_IST-Vergütung'!D78</f>
        <v/>
      </c>
      <c r="D100" s="386" t="e">
        <f>$D$61*C100/60/7</f>
        <v>#DIV/0!</v>
      </c>
      <c r="E100" s="286"/>
      <c r="F100" s="286"/>
      <c r="G100" s="287"/>
    </row>
    <row r="101" spans="1:7" x14ac:dyDescent="0.25">
      <c r="A101" s="285"/>
      <c r="B101" s="100">
        <f>'2_IST-Vergütung'!B79</f>
        <v>3</v>
      </c>
      <c r="C101" s="385" t="str">
        <f>'2_IST-Vergütung'!D79</f>
        <v/>
      </c>
      <c r="D101" s="386" t="e">
        <f>$D$61*C101/60/7</f>
        <v>#DIV/0!</v>
      </c>
      <c r="E101" s="286"/>
      <c r="F101" s="286"/>
      <c r="G101" s="287"/>
    </row>
    <row r="102" spans="1:7" x14ac:dyDescent="0.25">
      <c r="A102" s="285"/>
      <c r="B102" s="100">
        <f>'2_IST-Vergütung'!B80</f>
        <v>4</v>
      </c>
      <c r="C102" s="385" t="str">
        <f>'2_IST-Vergütung'!D80</f>
        <v/>
      </c>
      <c r="D102" s="386" t="e">
        <f>$D$61*C102/60/7</f>
        <v>#DIV/0!</v>
      </c>
      <c r="E102" s="286"/>
      <c r="F102" s="286"/>
      <c r="G102" s="287"/>
    </row>
    <row r="103" spans="1:7" ht="14.4" thickBot="1" x14ac:dyDescent="0.3">
      <c r="A103" s="285"/>
      <c r="B103" s="101">
        <f>'2_IST-Vergütung'!B81</f>
        <v>5</v>
      </c>
      <c r="C103" s="388" t="str">
        <f>'2_IST-Vergütung'!D81</f>
        <v/>
      </c>
      <c r="D103" s="389" t="e">
        <f>$D$61*C103/60/7</f>
        <v>#DIV/0!</v>
      </c>
      <c r="E103" s="286"/>
      <c r="F103" s="286"/>
      <c r="G103" s="287"/>
    </row>
    <row r="104" spans="1:7" ht="14.4" thickBot="1" x14ac:dyDescent="0.3">
      <c r="A104" s="285"/>
      <c r="B104" s="128"/>
      <c r="C104" s="390"/>
      <c r="D104" s="390"/>
      <c r="E104" s="286"/>
      <c r="F104" s="286"/>
      <c r="G104" s="287"/>
    </row>
    <row r="105" spans="1:7" ht="26.4" x14ac:dyDescent="0.25">
      <c r="A105" s="285"/>
      <c r="B105" s="87" t="s">
        <v>217</v>
      </c>
      <c r="C105" s="392" t="s">
        <v>218</v>
      </c>
      <c r="D105" s="393" t="s">
        <v>291</v>
      </c>
      <c r="E105" s="286"/>
      <c r="F105" s="286"/>
      <c r="G105" s="287"/>
    </row>
    <row r="106" spans="1:7" x14ac:dyDescent="0.25">
      <c r="A106" s="285"/>
      <c r="B106" s="100">
        <f>'2_IST-Vergütung'!B88</f>
        <v>1</v>
      </c>
      <c r="C106" s="385" t="str">
        <f>'2_IST-Vergütung'!D88</f>
        <v/>
      </c>
      <c r="D106" s="386" t="e">
        <f>$D$61*C106/60/7</f>
        <v>#DIV/0!</v>
      </c>
      <c r="E106" s="286"/>
      <c r="F106" s="286"/>
      <c r="G106" s="287"/>
    </row>
    <row r="107" spans="1:7" x14ac:dyDescent="0.25">
      <c r="A107" s="285"/>
      <c r="B107" s="100">
        <f>'2_IST-Vergütung'!B89</f>
        <v>2</v>
      </c>
      <c r="C107" s="385" t="str">
        <f>'2_IST-Vergütung'!D89</f>
        <v/>
      </c>
      <c r="D107" s="386" t="e">
        <f>$D$61*C107/60/7</f>
        <v>#DIV/0!</v>
      </c>
      <c r="E107" s="286"/>
      <c r="F107" s="286"/>
      <c r="G107" s="287"/>
    </row>
    <row r="108" spans="1:7" x14ac:dyDescent="0.25">
      <c r="A108" s="285"/>
      <c r="B108" s="100">
        <f>'2_IST-Vergütung'!B90</f>
        <v>3</v>
      </c>
      <c r="C108" s="385" t="str">
        <f>'2_IST-Vergütung'!D90</f>
        <v/>
      </c>
      <c r="D108" s="386" t="e">
        <f>$D$61*C108/60/7</f>
        <v>#DIV/0!</v>
      </c>
      <c r="E108" s="286"/>
      <c r="F108" s="286"/>
      <c r="G108" s="287"/>
    </row>
    <row r="109" spans="1:7" x14ac:dyDescent="0.25">
      <c r="A109" s="285"/>
      <c r="B109" s="100">
        <f>'2_IST-Vergütung'!B91</f>
        <v>4</v>
      </c>
      <c r="C109" s="385" t="str">
        <f>'2_IST-Vergütung'!D91</f>
        <v/>
      </c>
      <c r="D109" s="386" t="e">
        <f>$D$61*C109/60/7</f>
        <v>#DIV/0!</v>
      </c>
      <c r="E109" s="286"/>
      <c r="F109" s="286"/>
      <c r="G109" s="287"/>
    </row>
    <row r="110" spans="1:7" ht="14.4" thickBot="1" x14ac:dyDescent="0.3">
      <c r="A110" s="285"/>
      <c r="B110" s="101">
        <f>'2_IST-Vergütung'!B92</f>
        <v>5</v>
      </c>
      <c r="C110" s="388" t="str">
        <f>'2_IST-Vergütung'!D92</f>
        <v/>
      </c>
      <c r="D110" s="389" t="e">
        <f>$D$61*C110/60/7</f>
        <v>#DIV/0!</v>
      </c>
      <c r="E110" s="286"/>
      <c r="F110" s="286"/>
      <c r="G110" s="287"/>
    </row>
    <row r="111" spans="1:7" x14ac:dyDescent="0.25">
      <c r="A111" s="285"/>
      <c r="B111" s="254"/>
      <c r="C111" s="310"/>
      <c r="D111" s="394"/>
      <c r="E111" s="286"/>
      <c r="F111" s="286"/>
      <c r="G111" s="287"/>
    </row>
    <row r="112" spans="1:7" ht="14.4" thickBot="1" x14ac:dyDescent="0.3">
      <c r="A112" s="285"/>
      <c r="B112" s="254"/>
      <c r="C112" s="310"/>
      <c r="D112" s="394"/>
      <c r="E112" s="286"/>
      <c r="F112" s="286"/>
      <c r="G112" s="287"/>
    </row>
    <row r="113" spans="1:7" x14ac:dyDescent="0.25">
      <c r="A113" s="285" t="s">
        <v>399</v>
      </c>
      <c r="B113" s="380" t="str">
        <f>'2_IST-Vergütung'!B98</f>
        <v>Berechnung der Vergütungen für die Übergangsleistungsgruppen alt / Leistungsstufe</v>
      </c>
      <c r="C113" s="381"/>
      <c r="D113" s="382"/>
      <c r="E113" s="286"/>
      <c r="F113" s="286"/>
      <c r="G113" s="287"/>
    </row>
    <row r="114" spans="1:7" ht="26.4" x14ac:dyDescent="0.25">
      <c r="A114" s="285"/>
      <c r="B114" s="86" t="s">
        <v>212</v>
      </c>
      <c r="C114" s="383" t="s">
        <v>218</v>
      </c>
      <c r="D114" s="384" t="s">
        <v>291</v>
      </c>
      <c r="E114" s="286"/>
      <c r="F114" s="286"/>
      <c r="G114" s="287"/>
    </row>
    <row r="115" spans="1:7" x14ac:dyDescent="0.25">
      <c r="A115" s="285"/>
      <c r="B115" s="100">
        <f>'2_IST-Vergütung'!B104</f>
        <v>1</v>
      </c>
      <c r="C115" s="385">
        <f>'2_IST-Vergütung'!D104</f>
        <v>0</v>
      </c>
      <c r="D115" s="386" t="e">
        <f>IF(C115="",0,$D$61*C115/60/7)</f>
        <v>#DIV/0!</v>
      </c>
      <c r="E115" s="286"/>
      <c r="F115" s="286"/>
      <c r="G115" s="287"/>
    </row>
    <row r="116" spans="1:7" x14ac:dyDescent="0.25">
      <c r="A116" s="285"/>
      <c r="B116" s="100">
        <f>'2_IST-Vergütung'!B105</f>
        <v>2</v>
      </c>
      <c r="C116" s="385">
        <f>'2_IST-Vergütung'!D105</f>
        <v>0</v>
      </c>
      <c r="D116" s="386" t="e">
        <f t="shared" ref="D116:D121" si="0">IF(C116="",0,$D$61*C116/60/7)</f>
        <v>#DIV/0!</v>
      </c>
      <c r="E116" s="286"/>
      <c r="F116" s="286"/>
      <c r="G116" s="287"/>
    </row>
    <row r="117" spans="1:7" x14ac:dyDescent="0.25">
      <c r="A117" s="285"/>
      <c r="B117" s="100">
        <f>'2_IST-Vergütung'!B106</f>
        <v>3</v>
      </c>
      <c r="C117" s="385">
        <f>'2_IST-Vergütung'!D106</f>
        <v>0</v>
      </c>
      <c r="D117" s="386" t="e">
        <f t="shared" si="0"/>
        <v>#DIV/0!</v>
      </c>
      <c r="E117" s="286"/>
      <c r="F117" s="286"/>
      <c r="G117" s="287"/>
    </row>
    <row r="118" spans="1:7" x14ac:dyDescent="0.25">
      <c r="A118" s="285"/>
      <c r="B118" s="100">
        <f>'2_IST-Vergütung'!B107</f>
        <v>4</v>
      </c>
      <c r="C118" s="385">
        <f>'2_IST-Vergütung'!D107</f>
        <v>0</v>
      </c>
      <c r="D118" s="386" t="e">
        <f t="shared" si="0"/>
        <v>#DIV/0!</v>
      </c>
      <c r="E118" s="286"/>
      <c r="F118" s="286"/>
      <c r="G118" s="287"/>
    </row>
    <row r="119" spans="1:7" x14ac:dyDescent="0.25">
      <c r="A119" s="285"/>
      <c r="B119" s="100">
        <f>'2_IST-Vergütung'!B108</f>
        <v>5</v>
      </c>
      <c r="C119" s="385">
        <f>'2_IST-Vergütung'!D108</f>
        <v>0</v>
      </c>
      <c r="D119" s="386" t="e">
        <f t="shared" si="0"/>
        <v>#DIV/0!</v>
      </c>
      <c r="E119" s="286"/>
      <c r="F119" s="286"/>
      <c r="G119" s="287"/>
    </row>
    <row r="120" spans="1:7" x14ac:dyDescent="0.25">
      <c r="A120" s="285"/>
      <c r="B120" s="100">
        <f>'2_IST-Vergütung'!B109</f>
        <v>6</v>
      </c>
      <c r="C120" s="385">
        <f>'2_IST-Vergütung'!D109</f>
        <v>0</v>
      </c>
      <c r="D120" s="386" t="e">
        <f t="shared" si="0"/>
        <v>#DIV/0!</v>
      </c>
      <c r="E120" s="286"/>
      <c r="F120" s="286"/>
      <c r="G120" s="287"/>
    </row>
    <row r="121" spans="1:7" ht="14.4" thickBot="1" x14ac:dyDescent="0.3">
      <c r="A121" s="285"/>
      <c r="B121" s="101">
        <f>'2_IST-Vergütung'!B110</f>
        <v>7</v>
      </c>
      <c r="C121" s="388">
        <f>'2_IST-Vergütung'!D110</f>
        <v>0</v>
      </c>
      <c r="D121" s="389" t="e">
        <f t="shared" si="0"/>
        <v>#DIV/0!</v>
      </c>
      <c r="E121" s="286"/>
      <c r="F121" s="286"/>
      <c r="G121" s="287"/>
    </row>
    <row r="122" spans="1:7" x14ac:dyDescent="0.25">
      <c r="A122" s="285"/>
      <c r="B122" s="105">
        <v>8</v>
      </c>
      <c r="C122" s="395">
        <f>'2_IST-Vergütung'!D111</f>
        <v>0</v>
      </c>
      <c r="D122" s="396" t="e">
        <f t="shared" ref="D122:D132" si="1">$D$61*C122/60/7</f>
        <v>#DIV/0!</v>
      </c>
      <c r="E122" s="286"/>
      <c r="F122" s="286"/>
      <c r="G122" s="287"/>
    </row>
    <row r="123" spans="1:7" x14ac:dyDescent="0.25">
      <c r="A123" s="285"/>
      <c r="B123" s="100">
        <v>9</v>
      </c>
      <c r="C123" s="385">
        <f>'2_IST-Vergütung'!D112</f>
        <v>0</v>
      </c>
      <c r="D123" s="386" t="e">
        <f t="shared" si="1"/>
        <v>#DIV/0!</v>
      </c>
      <c r="E123" s="286"/>
      <c r="F123" s="286"/>
      <c r="G123" s="287"/>
    </row>
    <row r="124" spans="1:7" x14ac:dyDescent="0.25">
      <c r="A124" s="285"/>
      <c r="B124" s="100">
        <v>10</v>
      </c>
      <c r="C124" s="385">
        <f>'2_IST-Vergütung'!D113</f>
        <v>0</v>
      </c>
      <c r="D124" s="386" t="e">
        <f t="shared" si="1"/>
        <v>#DIV/0!</v>
      </c>
      <c r="E124" s="286"/>
      <c r="F124" s="286"/>
      <c r="G124" s="287"/>
    </row>
    <row r="125" spans="1:7" x14ac:dyDescent="0.25">
      <c r="A125" s="285"/>
      <c r="B125" s="100">
        <v>11</v>
      </c>
      <c r="C125" s="385">
        <f>'2_IST-Vergütung'!D114</f>
        <v>0</v>
      </c>
      <c r="D125" s="386" t="e">
        <f t="shared" si="1"/>
        <v>#DIV/0!</v>
      </c>
      <c r="E125" s="286"/>
      <c r="F125" s="286"/>
      <c r="G125" s="287"/>
    </row>
    <row r="126" spans="1:7" x14ac:dyDescent="0.25">
      <c r="A126" s="285"/>
      <c r="B126" s="100">
        <v>12</v>
      </c>
      <c r="C126" s="385">
        <f>'2_IST-Vergütung'!D115</f>
        <v>0</v>
      </c>
      <c r="D126" s="386" t="e">
        <f t="shared" si="1"/>
        <v>#DIV/0!</v>
      </c>
      <c r="E126" s="286"/>
      <c r="F126" s="286"/>
      <c r="G126" s="287"/>
    </row>
    <row r="127" spans="1:7" x14ac:dyDescent="0.25">
      <c r="A127" s="285"/>
      <c r="B127" s="100">
        <v>13</v>
      </c>
      <c r="C127" s="385">
        <f>'2_IST-Vergütung'!D116</f>
        <v>0</v>
      </c>
      <c r="D127" s="386" t="e">
        <f t="shared" si="1"/>
        <v>#DIV/0!</v>
      </c>
      <c r="E127" s="286"/>
      <c r="F127" s="286"/>
      <c r="G127" s="287"/>
    </row>
    <row r="128" spans="1:7" x14ac:dyDescent="0.25">
      <c r="A128" s="285"/>
      <c r="B128" s="100">
        <v>14</v>
      </c>
      <c r="C128" s="385">
        <f>'2_IST-Vergütung'!D117</f>
        <v>0</v>
      </c>
      <c r="D128" s="386" t="e">
        <f t="shared" si="1"/>
        <v>#DIV/0!</v>
      </c>
      <c r="E128" s="286"/>
      <c r="F128" s="286"/>
      <c r="G128" s="287"/>
    </row>
    <row r="129" spans="1:9" x14ac:dyDescent="0.25">
      <c r="A129" s="285"/>
      <c r="B129" s="100">
        <v>15</v>
      </c>
      <c r="C129" s="385">
        <f>'2_IST-Vergütung'!D118</f>
        <v>0</v>
      </c>
      <c r="D129" s="386" t="e">
        <f t="shared" si="1"/>
        <v>#DIV/0!</v>
      </c>
      <c r="E129" s="286"/>
      <c r="F129" s="286"/>
      <c r="G129" s="287"/>
    </row>
    <row r="130" spans="1:9" x14ac:dyDescent="0.25">
      <c r="A130" s="285"/>
      <c r="B130" s="100">
        <v>16</v>
      </c>
      <c r="C130" s="385">
        <f>'2_IST-Vergütung'!D119</f>
        <v>0</v>
      </c>
      <c r="D130" s="386" t="e">
        <f t="shared" si="1"/>
        <v>#DIV/0!</v>
      </c>
      <c r="E130" s="286"/>
      <c r="F130" s="286"/>
      <c r="G130" s="287"/>
    </row>
    <row r="131" spans="1:9" x14ac:dyDescent="0.25">
      <c r="A131" s="285"/>
      <c r="B131" s="100">
        <v>17</v>
      </c>
      <c r="C131" s="385">
        <f>'2_IST-Vergütung'!D120</f>
        <v>0</v>
      </c>
      <c r="D131" s="386" t="e">
        <f t="shared" si="1"/>
        <v>#DIV/0!</v>
      </c>
      <c r="E131" s="286"/>
      <c r="F131" s="286"/>
      <c r="G131" s="287"/>
    </row>
    <row r="132" spans="1:9" ht="14.4" thickBot="1" x14ac:dyDescent="0.3">
      <c r="A132" s="285"/>
      <c r="B132" s="101">
        <v>18</v>
      </c>
      <c r="C132" s="388">
        <f>'2_IST-Vergütung'!D121</f>
        <v>0</v>
      </c>
      <c r="D132" s="389" t="e">
        <f t="shared" si="1"/>
        <v>#DIV/0!</v>
      </c>
      <c r="E132" s="286"/>
      <c r="F132" s="286"/>
      <c r="G132" s="287"/>
    </row>
    <row r="133" spans="1:9" x14ac:dyDescent="0.25">
      <c r="A133" s="285"/>
      <c r="B133" s="286"/>
      <c r="C133" s="286"/>
      <c r="D133" s="286"/>
      <c r="E133" s="286"/>
      <c r="F133" s="286"/>
      <c r="G133" s="287"/>
    </row>
    <row r="134" spans="1:9" ht="14.4" thickBot="1" x14ac:dyDescent="0.3">
      <c r="A134" s="285"/>
      <c r="B134" s="286"/>
      <c r="C134" s="286"/>
      <c r="D134" s="286"/>
      <c r="E134" s="286"/>
      <c r="F134" s="286"/>
      <c r="G134" s="287"/>
    </row>
    <row r="135" spans="1:9" ht="18.600000000000001" customHeight="1" x14ac:dyDescent="0.25">
      <c r="A135" s="397" t="s">
        <v>400</v>
      </c>
      <c r="B135" s="380" t="s">
        <v>407</v>
      </c>
      <c r="C135" s="381"/>
      <c r="D135" s="382"/>
      <c r="E135" s="398"/>
      <c r="F135" s="398"/>
      <c r="G135" s="287"/>
      <c r="H135" s="398"/>
      <c r="I135" s="398"/>
    </row>
    <row r="136" spans="1:9" ht="26.4" customHeight="1" thickBot="1" x14ac:dyDescent="0.3">
      <c r="B136" s="86" t="s">
        <v>354</v>
      </c>
      <c r="C136" s="383" t="s">
        <v>401</v>
      </c>
      <c r="D136" s="384" t="s">
        <v>291</v>
      </c>
      <c r="E136" s="286"/>
      <c r="F136" s="286"/>
      <c r="G136" s="287"/>
    </row>
    <row r="137" spans="1:9" ht="14.4" x14ac:dyDescent="0.3">
      <c r="A137" s="399"/>
      <c r="B137" s="400">
        <v>1</v>
      </c>
      <c r="C137" s="401" t="e">
        <f>'2_IST-Vergütung'!AA131</f>
        <v>#DIV/0!</v>
      </c>
      <c r="D137" s="402" t="e">
        <f>$D$61*C137/60/7</f>
        <v>#DIV/0!</v>
      </c>
      <c r="E137" s="269"/>
      <c r="F137" s="269"/>
      <c r="G137" s="403"/>
    </row>
    <row r="138" spans="1:9" ht="14.4" x14ac:dyDescent="0.3">
      <c r="A138" s="399"/>
      <c r="B138" s="404">
        <v>2</v>
      </c>
      <c r="C138" s="405" t="e">
        <f>'2_IST-Vergütung'!AA132</f>
        <v>#DIV/0!</v>
      </c>
      <c r="D138" s="406" t="e">
        <f t="shared" ref="D138:D155" si="2">$D$61*C138/60/7</f>
        <v>#DIV/0!</v>
      </c>
      <c r="E138" s="269"/>
      <c r="F138" s="269"/>
      <c r="G138" s="403"/>
    </row>
    <row r="139" spans="1:9" ht="14.4" x14ac:dyDescent="0.3">
      <c r="A139" s="399"/>
      <c r="B139" s="404">
        <v>3</v>
      </c>
      <c r="C139" s="405" t="e">
        <f>'2_IST-Vergütung'!AA133</f>
        <v>#DIV/0!</v>
      </c>
      <c r="D139" s="406" t="e">
        <f t="shared" si="2"/>
        <v>#DIV/0!</v>
      </c>
      <c r="E139" s="269"/>
      <c r="F139" s="269"/>
      <c r="G139" s="403"/>
    </row>
    <row r="140" spans="1:9" ht="14.4" x14ac:dyDescent="0.3">
      <c r="A140" s="399"/>
      <c r="B140" s="404">
        <v>4</v>
      </c>
      <c r="C140" s="405" t="e">
        <f>'2_IST-Vergütung'!AA134</f>
        <v>#DIV/0!</v>
      </c>
      <c r="D140" s="406" t="e">
        <f t="shared" si="2"/>
        <v>#DIV/0!</v>
      </c>
      <c r="E140" s="269"/>
      <c r="F140" s="269"/>
      <c r="G140" s="403"/>
    </row>
    <row r="141" spans="1:9" ht="14.4" x14ac:dyDescent="0.3">
      <c r="A141" s="399"/>
      <c r="B141" s="404">
        <v>5</v>
      </c>
      <c r="C141" s="405" t="e">
        <f>'2_IST-Vergütung'!AA135</f>
        <v>#DIV/0!</v>
      </c>
      <c r="D141" s="406" t="e">
        <f t="shared" si="2"/>
        <v>#DIV/0!</v>
      </c>
      <c r="E141" s="269"/>
      <c r="F141" s="269"/>
      <c r="G141" s="403"/>
    </row>
    <row r="142" spans="1:9" ht="14.4" x14ac:dyDescent="0.3">
      <c r="A142" s="399"/>
      <c r="B142" s="404">
        <v>6</v>
      </c>
      <c r="C142" s="405" t="e">
        <f>'2_IST-Vergütung'!AA136</f>
        <v>#DIV/0!</v>
      </c>
      <c r="D142" s="406" t="e">
        <f t="shared" si="2"/>
        <v>#DIV/0!</v>
      </c>
      <c r="E142" s="269"/>
      <c r="F142" s="269"/>
      <c r="G142" s="403"/>
    </row>
    <row r="143" spans="1:9" ht="14.4" x14ac:dyDescent="0.3">
      <c r="A143" s="399"/>
      <c r="B143" s="404">
        <v>7</v>
      </c>
      <c r="C143" s="405" t="e">
        <f>'2_IST-Vergütung'!AA137</f>
        <v>#DIV/0!</v>
      </c>
      <c r="D143" s="406" t="e">
        <f t="shared" si="2"/>
        <v>#DIV/0!</v>
      </c>
      <c r="E143" s="269"/>
      <c r="F143" s="269"/>
      <c r="G143" s="403"/>
    </row>
    <row r="144" spans="1:9" ht="14.4" x14ac:dyDescent="0.3">
      <c r="A144" s="399"/>
      <c r="B144" s="404">
        <v>8</v>
      </c>
      <c r="C144" s="405" t="e">
        <f>'2_IST-Vergütung'!AA138</f>
        <v>#DIV/0!</v>
      </c>
      <c r="D144" s="406" t="e">
        <f t="shared" si="2"/>
        <v>#DIV/0!</v>
      </c>
      <c r="E144" s="269"/>
      <c r="F144" s="269"/>
      <c r="G144" s="403"/>
    </row>
    <row r="145" spans="1:7" ht="14.4" x14ac:dyDescent="0.3">
      <c r="A145" s="399"/>
      <c r="B145" s="404" t="s">
        <v>356</v>
      </c>
      <c r="C145" s="405" t="e">
        <f>'2_IST-Vergütung'!AA139</f>
        <v>#DIV/0!</v>
      </c>
      <c r="D145" s="406" t="e">
        <f t="shared" si="2"/>
        <v>#DIV/0!</v>
      </c>
      <c r="E145" s="269"/>
      <c r="F145" s="269"/>
      <c r="G145" s="403"/>
    </row>
    <row r="146" spans="1:7" ht="14.4" x14ac:dyDescent="0.3">
      <c r="A146" s="399"/>
      <c r="B146" s="404" t="s">
        <v>356</v>
      </c>
      <c r="C146" s="405" t="e">
        <f>'2_IST-Vergütung'!AA140</f>
        <v>#DIV/0!</v>
      </c>
      <c r="D146" s="406" t="e">
        <f t="shared" si="2"/>
        <v>#DIV/0!</v>
      </c>
      <c r="E146" s="269"/>
      <c r="F146" s="269"/>
      <c r="G146" s="403"/>
    </row>
    <row r="147" spans="1:7" ht="14.4" x14ac:dyDescent="0.3">
      <c r="A147" s="399"/>
      <c r="B147" s="404" t="s">
        <v>356</v>
      </c>
      <c r="C147" s="405" t="e">
        <f>'2_IST-Vergütung'!AA141</f>
        <v>#DIV/0!</v>
      </c>
      <c r="D147" s="406" t="e">
        <f t="shared" si="2"/>
        <v>#DIV/0!</v>
      </c>
      <c r="E147" s="269"/>
      <c r="F147" s="269"/>
      <c r="G147" s="403"/>
    </row>
    <row r="148" spans="1:7" ht="14.4" x14ac:dyDescent="0.3">
      <c r="A148" s="399"/>
      <c r="B148" s="404" t="s">
        <v>356</v>
      </c>
      <c r="C148" s="405" t="e">
        <f>'2_IST-Vergütung'!AA142</f>
        <v>#DIV/0!</v>
      </c>
      <c r="D148" s="406" t="e">
        <f t="shared" si="2"/>
        <v>#DIV/0!</v>
      </c>
      <c r="E148" s="269"/>
      <c r="F148" s="269"/>
      <c r="G148" s="403"/>
    </row>
    <row r="149" spans="1:7" ht="14.4" x14ac:dyDescent="0.3">
      <c r="A149" s="399"/>
      <c r="B149" s="404" t="s">
        <v>356</v>
      </c>
      <c r="C149" s="405" t="e">
        <f>'2_IST-Vergütung'!AA143</f>
        <v>#DIV/0!</v>
      </c>
      <c r="D149" s="406" t="e">
        <f t="shared" si="2"/>
        <v>#DIV/0!</v>
      </c>
      <c r="E149" s="269"/>
      <c r="F149" s="269"/>
      <c r="G149" s="403"/>
    </row>
    <row r="150" spans="1:7" ht="14.4" x14ac:dyDescent="0.3">
      <c r="A150" s="399"/>
      <c r="B150" s="404" t="s">
        <v>356</v>
      </c>
      <c r="C150" s="405" t="e">
        <f>'2_IST-Vergütung'!AA144</f>
        <v>#DIV/0!</v>
      </c>
      <c r="D150" s="406" t="e">
        <f t="shared" si="2"/>
        <v>#DIV/0!</v>
      </c>
      <c r="E150" s="269"/>
      <c r="F150" s="269"/>
      <c r="G150" s="403"/>
    </row>
    <row r="151" spans="1:7" ht="14.4" x14ac:dyDescent="0.3">
      <c r="A151" s="399"/>
      <c r="B151" s="404" t="s">
        <v>356</v>
      </c>
      <c r="C151" s="405" t="e">
        <f>'2_IST-Vergütung'!AA145</f>
        <v>#DIV/0!</v>
      </c>
      <c r="D151" s="406" t="e">
        <f t="shared" si="2"/>
        <v>#DIV/0!</v>
      </c>
      <c r="E151" s="269"/>
      <c r="F151" s="269"/>
      <c r="G151" s="403"/>
    </row>
    <row r="152" spans="1:7" ht="14.4" x14ac:dyDescent="0.3">
      <c r="A152" s="399"/>
      <c r="B152" s="404" t="s">
        <v>356</v>
      </c>
      <c r="C152" s="405" t="e">
        <f>'2_IST-Vergütung'!AA146</f>
        <v>#DIV/0!</v>
      </c>
      <c r="D152" s="406" t="e">
        <f t="shared" si="2"/>
        <v>#DIV/0!</v>
      </c>
      <c r="E152" s="269"/>
      <c r="F152" s="269"/>
      <c r="G152" s="403"/>
    </row>
    <row r="153" spans="1:7" ht="14.4" x14ac:dyDescent="0.3">
      <c r="A153" s="399"/>
      <c r="B153" s="404" t="s">
        <v>356</v>
      </c>
      <c r="C153" s="405" t="e">
        <f>'2_IST-Vergütung'!AA147</f>
        <v>#DIV/0!</v>
      </c>
      <c r="D153" s="406" t="e">
        <f t="shared" si="2"/>
        <v>#DIV/0!</v>
      </c>
      <c r="E153" s="269"/>
      <c r="F153" s="269"/>
      <c r="G153" s="403"/>
    </row>
    <row r="154" spans="1:7" ht="14.4" x14ac:dyDescent="0.3">
      <c r="A154" s="399"/>
      <c r="B154" s="404" t="s">
        <v>356</v>
      </c>
      <c r="C154" s="405" t="e">
        <f>'2_IST-Vergütung'!AA148</f>
        <v>#DIV/0!</v>
      </c>
      <c r="D154" s="406" t="e">
        <f t="shared" si="2"/>
        <v>#DIV/0!</v>
      </c>
      <c r="E154" s="269"/>
      <c r="F154" s="269"/>
      <c r="G154" s="403"/>
    </row>
    <row r="155" spans="1:7" ht="15" thickBot="1" x14ac:dyDescent="0.35">
      <c r="A155" s="407"/>
      <c r="B155" s="408" t="s">
        <v>356</v>
      </c>
      <c r="C155" s="409" t="e">
        <f>'2_IST-Vergütung'!AA149</f>
        <v>#DIV/0!</v>
      </c>
      <c r="D155" s="389" t="e">
        <f t="shared" si="2"/>
        <v>#DIV/0!</v>
      </c>
      <c r="E155" s="410"/>
      <c r="F155" s="410"/>
      <c r="G155" s="411"/>
    </row>
  </sheetData>
  <sheetProtection algorithmName="SHA-512" hashValue="C4jS4bVbzDsE/pVF7zjdBegO7APPy8g5DuSP5dxr4vXcTvo70dT+xp/s7IfDDvtZ2SWJ9hyXLAhwjGjUwV5w1w==" saltValue="MB+OINq2u4JabGdUVwtVdg==" spinCount="100000" sheet="1" objects="1" scenarios="1"/>
  <mergeCells count="25">
    <mergeCell ref="H14:I14"/>
    <mergeCell ref="A5:B5"/>
    <mergeCell ref="A4:B4"/>
    <mergeCell ref="A3:B3"/>
    <mergeCell ref="D16:D18"/>
    <mergeCell ref="E16:F16"/>
    <mergeCell ref="E17:E18"/>
    <mergeCell ref="F17:F18"/>
    <mergeCell ref="B14:G14"/>
    <mergeCell ref="A2:G2"/>
    <mergeCell ref="E10:F10"/>
    <mergeCell ref="D8:F8"/>
    <mergeCell ref="D9:F9"/>
    <mergeCell ref="E11:F11"/>
    <mergeCell ref="A8:B8"/>
    <mergeCell ref="A9:B9"/>
    <mergeCell ref="A10:B10"/>
    <mergeCell ref="A11:B11"/>
    <mergeCell ref="B50:G50"/>
    <mergeCell ref="D12:F12"/>
    <mergeCell ref="B7:G7"/>
    <mergeCell ref="C3:G3"/>
    <mergeCell ref="C4:G4"/>
    <mergeCell ref="C15:E15"/>
    <mergeCell ref="A12:B12"/>
  </mergeCells>
  <pageMargins left="0.70866141732283472" right="0.70866141732283472" top="0.78740157480314965" bottom="0.78740157480314965" header="0.31496062992125984" footer="0.31496062992125984"/>
  <pageSetup paperSize="9" scale="67" fitToHeight="3" orientation="portrait" horizontalDpi="0" verticalDpi="0" r:id="rId1"/>
  <headerFooter>
    <oddHeader>&amp;LKalkulatin WfbM / ALA _6 Kalkulierte Vergütung</oddHeader>
  </headerFooter>
  <rowBreaks count="2" manualBreakCount="2">
    <brk id="48" max="6" man="1"/>
    <brk id="112" max="6" man="1"/>
  </rowBreaks>
  <colBreaks count="1" manualBreakCount="1">
    <brk id="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G22" sqref="G22"/>
    </sheetView>
  </sheetViews>
  <sheetFormatPr baseColWidth="10" defaultColWidth="11.5546875" defaultRowHeight="13.8" x14ac:dyDescent="0.25"/>
  <cols>
    <col min="1" max="16384" width="11.5546875" style="111"/>
  </cols>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4</vt:i4>
      </vt:variant>
    </vt:vector>
  </HeadingPairs>
  <TitlesOfParts>
    <vt:vector size="13" baseType="lpstr">
      <vt:lpstr>1_Stammdatenblatt</vt:lpstr>
      <vt:lpstr>2_IST-Vergütung</vt:lpstr>
      <vt:lpstr>3A_PK Arbeitnehmerbrutto</vt:lpstr>
      <vt:lpstr>3B_PK Arbeitgeberbrutto</vt:lpstr>
      <vt:lpstr>3C_Zusammenfassung PK</vt:lpstr>
      <vt:lpstr>4_KalkulationSachkosten_Erträge</vt:lpstr>
      <vt:lpstr>5_Unternehmensübliche Anteile</vt:lpstr>
      <vt:lpstr>6_Kalkulierte Vergütung</vt:lpstr>
      <vt:lpstr>Nebenrechnungen</vt:lpstr>
      <vt:lpstr>'1_Stammdatenblatt'!Druckbereich</vt:lpstr>
      <vt:lpstr>'3B_PK Arbeitgeberbrutto'!Druckbereich</vt:lpstr>
      <vt:lpstr>'5_Unternehmensübliche Anteile'!Druckbereich</vt:lpstr>
      <vt:lpstr>'6_Kalkulierte Vergütung'!Druckbereich</vt:lpstr>
    </vt:vector>
  </TitlesOfParts>
  <Company>LWV-Hessen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Eisenmann, Oliver</dc:creator>
  <cp:lastModifiedBy>Bardeleben, Maria</cp:lastModifiedBy>
  <cp:lastPrinted>2023-02-08T12:18:22Z</cp:lastPrinted>
  <dcterms:created xsi:type="dcterms:W3CDTF">2022-06-30T05:31:04Z</dcterms:created>
  <dcterms:modified xsi:type="dcterms:W3CDTF">2024-02-21T10:59:24Z</dcterms:modified>
</cp:coreProperties>
</file>